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8431" codeName="{B1203076-2D4D-A25B-A398-973B695A806A}"/>
  <workbookPr codeName="ThisWorkbook" defaultThemeVersion="166925"/>
  <bookViews>
    <workbookView xWindow="48360" yWindow="0" windowWidth="19560" windowHeight="8115" activeTab="0"/>
  </bookViews>
  <sheets>
    <sheet name="PORTADA" sheetId="8" r:id="rId1"/>
    <sheet name="REPORTE_DEMANDA" sheetId="13" state="hidden" r:id="rId2"/>
    <sheet name="REPORTE_OFERTA" sheetId="14" state="hidden" r:id="rId3"/>
    <sheet name="TAB. CONT.-DEMANDA" sheetId="5" state="hidden" r:id="rId4"/>
    <sheet name="ENTRADAS_DEMANDA" sheetId="9" state="hidden" r:id="rId5"/>
    <sheet name="CALCULOS_DEMANDA" sheetId="12" state="hidden" r:id="rId6"/>
    <sheet name="TAB. CONT.-OFERTA" sheetId="7" state="hidden" r:id="rId7"/>
    <sheet name="ENTRADAS_OFERTA" sheetId="15" state="hidden" r:id="rId8"/>
    <sheet name="CALCULOS_OFERTA" sheetId="16" state="hidden" r:id="rId9"/>
    <sheet name="VARIABLES" sheetId="2" state="hidden" r:id="rId10"/>
    <sheet name="ECOSISTEMAS" sheetId="10" state="hidden" r:id="rId11"/>
    <sheet name="CARS" sheetId="11" state="hidden" r:id="rId12"/>
  </sheets>
  <definedNames>
    <definedName name="_xlnm._FilterDatabase" localSheetId="10" hidden="1">'ECOSISTEMAS'!$A$1:$I$1</definedName>
    <definedName name="_xlnm._FilterDatabase" localSheetId="9" hidden="1">'VARIABLES'!$A$1:$H$59</definedName>
    <definedName name="ACCIONES">'TAB. CONT.-DEMANDA'!$B$18:$B$20</definedName>
    <definedName name="_xlnm.Print_Area" localSheetId="1">'REPORTE_DEMANDA'!$A$1:$K$22</definedName>
    <definedName name="_xlnm.Print_Area" localSheetId="2">'REPORTE_OFERTA'!$A$1:$K$23</definedName>
    <definedName name="AREAS">'TAB. CONT.-OFERTA'!$B$31:$B$38</definedName>
    <definedName name="ARRIENDO">'TAB. CONT.-OFERTA'!$B$19:$B$23</definedName>
    <definedName name="CAR">'CARS'!$A$1:$A$35</definedName>
    <definedName name="COMPRA">'TAB. CONT.-DEMANDA'!$B$15:$B$17</definedName>
    <definedName name="ECOSIS">'ECOSISTEMAS'!$A$1:$A$2</definedName>
    <definedName name="ECOSIST">'ECOSISTEMAS'!$A$2:$A$456</definedName>
    <definedName name="EJECUCION">'TAB. CONT.-OFERTA'!$B$24:$B$26</definedName>
    <definedName name="ESTADO">'TAB. CONT.-DEMANDA'!$B$21:$B$23</definedName>
    <definedName name="ESTANDARES">'TAB. CONT.-DEMANDA'!$B$11:$B$14</definedName>
    <definedName name="LINEAL">'TAB. CONT.-DEMANDA'!$B$2:$B$3</definedName>
    <definedName name="OCUPACION">'TAB. CONT.-OFERTA'!$B$4:$B$6</definedName>
    <definedName name="OF_PREFERENCIAS">'TAB. CONT.-OFERTA'!$B$7:$B$10</definedName>
    <definedName name="OF_PUBLICO">'TAB. CONT.-OFERTA'!$B$2:$B$3</definedName>
    <definedName name="PROTEGIDAS">'TAB. CONT.-OFERTA'!$B$27:$B$30</definedName>
    <definedName name="PUBLICO">'TAB. CONT.-DEMANDA'!$B$4:$B$5</definedName>
    <definedName name="TEMPORAL">'TAB. CONT.-DEMANDA'!$B$6:$B$7</definedName>
    <definedName name="VALORES">'TAB. CONT.-OFERTA'!$B$14:$B$18</definedName>
    <definedName name="VENTA">'TAB. CONT.-OFERTA'!$B$11:$B$13</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<sst xmlns="http://schemas.openxmlformats.org/spreadsheetml/2006/main" count="2789" uniqueCount="975">
  <si>
    <t>VARIABLE</t>
  </si>
  <si>
    <t>DEFINICIÓN (CONCEPTUAL)</t>
  </si>
  <si>
    <t>DEFINICIÓN (INSTRUMENTAL)</t>
  </si>
  <si>
    <t>INSTANCIA HERRAMIENTA</t>
  </si>
  <si>
    <t>DEMANDA</t>
  </si>
  <si>
    <t>ECOSISTEMAS</t>
  </si>
  <si>
    <t>ESPECIES</t>
  </si>
  <si>
    <t>COMPRA</t>
  </si>
  <si>
    <t>PREFERENCIAS</t>
  </si>
  <si>
    <t>OFERTA</t>
  </si>
  <si>
    <t>SUBCUENCA</t>
  </si>
  <si>
    <t>CUENCA</t>
  </si>
  <si>
    <t>MUNICIPIO</t>
  </si>
  <si>
    <t>CAR</t>
  </si>
  <si>
    <t>TAMAÑO PARCHES</t>
  </si>
  <si>
    <t>VALORACIÓN</t>
  </si>
  <si>
    <t>CONDICIONANTES</t>
  </si>
  <si>
    <t>HECTÁREAS</t>
  </si>
  <si>
    <t>DURACIÓN</t>
  </si>
  <si>
    <t>ESTANDARES ESPECIALES</t>
  </si>
  <si>
    <t>ACCIONES</t>
  </si>
  <si>
    <t>ESTADO</t>
  </si>
  <si>
    <t>ADICIONALES</t>
  </si>
  <si>
    <t>AGREGADAS</t>
  </si>
  <si>
    <t>LINEAL</t>
  </si>
  <si>
    <t>Ecosistemas impactados que deben ser compensados.</t>
  </si>
  <si>
    <t>Número de hectáreas específicas que deben ser compensadas en cada tipo de ecosistema entre los definidos antes.</t>
  </si>
  <si>
    <t>VENTA</t>
  </si>
  <si>
    <t>EJECUCIÓN</t>
  </si>
  <si>
    <t>NOTA</t>
  </si>
  <si>
    <t>Esta variable podría categorizarse entre las condicionantes, pero la información disponible respecto a esta variable sería muy compleja de introducir a la herramienta por parte de los usuarios. Por otra parte, al ponerla entre la categoría de ADICIONALES se hace dependiente de la información existente en el área específica de estudio.</t>
  </si>
  <si>
    <t>Corporación Autónoma Regional o Corporación para el Desarrollo Sostenible con jurisdicción en el área donde se ubican los impactos generadores de la demanda.</t>
  </si>
  <si>
    <t>TIPO DEMANDANTE TEMPORAL</t>
  </si>
  <si>
    <t>Define si el demandante hace parte de una unión temporal o consorcio. De acuerdo a esto, se definen algúnas caracteristicas especiales del árbol de decisión</t>
  </si>
  <si>
    <t>Duración esperada para el proyecto generador de la demanda. Se define a partir del periodo en que se causan los impactos a compensar.</t>
  </si>
  <si>
    <t>Define si el demandante debe cumplir algún tipo de estandar especial ambiental.  De acuerdo a esto, se definen algúnas caracteristicas especiales del árbol de decisión</t>
  </si>
  <si>
    <t>Define si el demandante preferiría o no comprar predios para cumplir con la compensación.</t>
  </si>
  <si>
    <t>Define si el demandante preferiría realizar directamente las actividades de compensación o que las hiciera un tercero. También, se consideraría si del demandante tiene un tercero "aliado" que ha realizado estas acciones para ella.</t>
  </si>
  <si>
    <t>Define si el demandante preferiría realizar sus acciones de compensación a través de una entidad pública.</t>
  </si>
  <si>
    <t>Tamaño relativo de parches de ecosistemas en un área de referencia específica.</t>
  </si>
  <si>
    <t>Define si, de acuerdo a la presencia de otros proyectos en el área de influencia del proyecto que genera la demanda, sería más conveniente realizar compensaciones agregadas o desagregadas.</t>
  </si>
  <si>
    <t>Define si el proyecto es lineal o no. De acuerdo a esto, se definen algúnas caracteristicas especiales del árbol de decisión.</t>
  </si>
  <si>
    <t>Define si el oferente es alguna entidad pública o no.</t>
  </si>
  <si>
    <t>Ecosistemas representados en el área ofertada para compensaciones.</t>
  </si>
  <si>
    <t>Número de hectáreas específicas de los ecosistemas representados en el área ofertada para compensaciones.</t>
  </si>
  <si>
    <t>Subcuenca donde se ubica el área ofertada para realizar compensaciones.</t>
  </si>
  <si>
    <t>Cuenca donde se ubica el área ofertada para realizar compensaciones.</t>
  </si>
  <si>
    <t>Municipio donde ubica el área ofertada para realizar compensaciones.</t>
  </si>
  <si>
    <t>Corporación Autónoma Regional o Corporación para el Desarrollo Sostenible con jurisdicción en el área ofertada para realizar compensaciones.</t>
  </si>
  <si>
    <t>Define si el oferente es propietario o no de área ofertada para realizar compensaciones.</t>
  </si>
  <si>
    <t>Define si el oferente preferiría vender el área ofertada para realizar compensaciones.</t>
  </si>
  <si>
    <t>Define si el oferente preferiría ejecutar actividades relacionadas con la realización de compensaciones.</t>
  </si>
  <si>
    <t>Valoración económica de las ganancias producidad por las actividades alternativas que podría realizar el oferente en las áreas ofertadas para realizar compensaciones.</t>
  </si>
  <si>
    <t xml:space="preserve"> Indicadores de presencia de especies amenazadas en el área ofertada para compensaciones.</t>
  </si>
  <si>
    <t xml:space="preserve"> Indicadores de presencia de especies amenazadas en el área impactada.</t>
  </si>
  <si>
    <t>Esta variable depende de la calidad de información disponible del área. Se incluirían áreas del SINAP, áreas en ecosistemas protegidos (páramos, humedales RAMSAR), áreas excluidas por figuras de planeación, entre otras disponibles.</t>
  </si>
  <si>
    <t>Subcuenca(s) donde se ubican los impactos generadores de la demanda.</t>
  </si>
  <si>
    <t>Cuenca(s) donde se ubican los impactos generadores de la demanda.</t>
  </si>
  <si>
    <t>Municipio(s) donde se ubican los impactos generadores de la demanda.</t>
  </si>
  <si>
    <t>SUBCUENCA:
1. X
2. Y
3. Z</t>
  </si>
  <si>
    <t>CAR:
1. X
2. Y
3. Z</t>
  </si>
  <si>
    <t>CUENCA:
1. X
2. Y
3. Z</t>
  </si>
  <si>
    <t>MUNICIPIO:
1. X
2. Y
3. Z</t>
  </si>
  <si>
    <t>¿EL DEMANDANTE ES UNA ENTIDAD PÚBLICA?
1. SI
2. NO</t>
  </si>
  <si>
    <t>¿EL PROYECTO ES LINEAL?
1. SI
2. NO</t>
  </si>
  <si>
    <t>¿EL DEMANDANTE ES UNA UNIÓN TEMPORAL O CONSORCIO?
1. SI
2. NO</t>
  </si>
  <si>
    <t>¿CUÁL ES LA DURACIÓN ESPERADA DEL PROYECTO?
1. X</t>
  </si>
  <si>
    <t>¿COMPRARÍA PREDIOS COMO PARTE DE SU COMPENSACIÓN?
1. SI
2. NO
3. QUIZÁS</t>
  </si>
  <si>
    <t>¿QUISIERA REALIZAR SUS COMPENSACIONES A TRAVÉS DE ALGÚNA ENTIDAD PÚBLICA (PNN, CAR, OTROS)?
1. SI
2. NO
3. QUIZAS</t>
  </si>
  <si>
    <t>INDICADOR PARCHES POR ECOSISTEMA:
1. X : A
2. Y : B
3. Z : C</t>
  </si>
  <si>
    <t xml:space="preserve">NÚMERO DE PROYECTOS EN EL ÁREA:
1. X </t>
  </si>
  <si>
    <t>INDICADOR AGREGAR:
1. X=AAAAAAAAA</t>
  </si>
  <si>
    <t>INDICADOR DE PRESENCIA DE ESPECIES:
1. X : A
2. Y : B
3. Z : C</t>
  </si>
  <si>
    <t>¿EL OFERENTE ES UNA ENTIDAD PÚBLICA?
1. SI
2. NO</t>
  </si>
  <si>
    <t>ECOSISTEMAS IMPACTADOS:
1. X
2. Y
3. Z
…</t>
  </si>
  <si>
    <t>HECTÁREAS A COMPENSAR:
1. X : A
2. Y : B
3. Z : C
…</t>
  </si>
  <si>
    <t>ECOSISTEMAS REPRESENTADOS:
1. X
2. Y
3. Z
…</t>
  </si>
  <si>
    <t>¿ESTARÍA INTERESADO A REALIZAR ACTIVIDADES RELACIONADAS CON LA COMPENSACIÓN?
1. SI
2. NO
3. QUIZAS</t>
  </si>
  <si>
    <t>SI DEDICARA LOS PREDIOS OFERTADOS A OTRAS ACTIVIDADES QUE USUALMENTE DESARROLLA ¿CUÁNTO PODRÍA GANAR EN UN AÑO?
1. X</t>
  </si>
  <si>
    <t>FUENTE</t>
  </si>
  <si>
    <t>USUARIO</t>
  </si>
  <si>
    <t>TREMARCTOS</t>
  </si>
  <si>
    <t>DEMANDANTE</t>
  </si>
  <si>
    <t>OFERENTE</t>
  </si>
  <si>
    <t>CATEGORIA</t>
  </si>
  <si>
    <t>CARACTERIZACIÓN AMBIENTAL</t>
  </si>
  <si>
    <t>CARACTERIZACIÓN PREFERENCIAS</t>
  </si>
  <si>
    <t>TIPO DEMANDANTE PÚBLICO</t>
  </si>
  <si>
    <t>Define si el demandante es público o privado. De acuerdo a esto, se definen algúnas caracteristicas especiales del árbol de decisión</t>
  </si>
  <si>
    <t>CARACTERIZACIÓN IDENTIDAD</t>
  </si>
  <si>
    <t>ÁRBOL</t>
  </si>
  <si>
    <t>ÁREAS PROTEGIDAS</t>
  </si>
  <si>
    <t>Define si en el área de influencia del proyecto existe ya un área protegida</t>
  </si>
  <si>
    <t>INDICADORES ECOSISTEMA</t>
  </si>
  <si>
    <t>Remanencia</t>
  </si>
  <si>
    <t>Rareza</t>
  </si>
  <si>
    <t>Representatividad</t>
  </si>
  <si>
    <t>Potencial de transformación</t>
  </si>
  <si>
    <t>INDICADOR DE REMANENCIA:
1. X : (1-3)</t>
  </si>
  <si>
    <t>LISTADO NACIONAL  FACTORES DE COMPENSACIÓN</t>
  </si>
  <si>
    <t>INDICADOR DE RAREZA:
1. X : (1-2)</t>
  </si>
  <si>
    <t>INDICADOR DE REPRESENTATIVIDAD:
1. X : (1-3)</t>
  </si>
  <si>
    <t>INDICADOR DE TRANSFORMACIÓN:
1. X : (1-2)</t>
  </si>
  <si>
    <t>TREMARCTOS*</t>
  </si>
  <si>
    <t>Esta variable se obtiene de los portafolios de áreas para la conserservación, disponibles en la plataforma del SIAC. Si llegan a obtenerse nuevos insumos, pueden agregarse al análisis. Sería pertinente indicar al usuario cuál es la fuente de la priorización, para que pueda decidir si quiere interactuar con esa entidad.</t>
  </si>
  <si>
    <t>TIPO OFERENTE PÚBLICO</t>
  </si>
  <si>
    <t>Mide la distancia existente entre el borde del parche de ecosistema ofertado y el parche más grande de ese mismo ecosistema presente en el área de estudio (subcuenca, cuenca, municipio).</t>
  </si>
  <si>
    <t>El primer valor es estático, es una caracteristica intrinseca de cada predio. Sin embargo, en una fase posterior de la herramienta, esta medida puede ser indicativa para un demandante, si este busca los predios ménos alejados de los parches de ecosistema mejor conservados (v.g. aquellos más grandes) debido a la posibilidad que brinda esto para agregar áreas protegidas, generar conectividad o asegurar que una restauración tenga mejores posibilidades de éxito.</t>
  </si>
  <si>
    <t>DISTANCIA PARCHES:
1. X km</t>
  </si>
  <si>
    <t>ÁREA PROTEGIDA</t>
  </si>
  <si>
    <t>DISTANCIA</t>
  </si>
  <si>
    <t>Mide la distancia existente entre el borde del parche de ecosistema ofertado y el área protegida del SINAP más cercana  presente en el área de estudio (subcuenca, cuenca, municipio).</t>
  </si>
  <si>
    <t>Compara la distancia medida en el punto anterior con la misma variable de otros parches disponibles en el área.</t>
  </si>
  <si>
    <t>DISTANCIA SINAP:
1. X km</t>
  </si>
  <si>
    <t>El primer valor es estático, es una caracteristica intrinseca de cada predio. Sin embargo, en una fase posterior de la herramienta, esta medida puede ser indicativa para un demandante, si este busca los predios ménos alejados del área protegida existente en la zona debido a la posibilidad que brinda esto para agregar áreas protegidas, generar conectividad o asegurar que una restauración tenga mejores posibilidades de éxito.</t>
  </si>
  <si>
    <t>Define si el predio ofertado se superpone con algún área prioritaria para la conservación.</t>
  </si>
  <si>
    <t>Define si el predio ofertado se superpone con algún área prioritaria para la restauración.</t>
  </si>
  <si>
    <t>EL ÁREA OFERTADA SE SUPERPONE CON ALGÚN ÁREA PRIORIZADA PARA LA CONSERVACIÓN?:
1. SI
2. NO</t>
  </si>
  <si>
    <t>EL ÁREA OFERTADA SE SUPERPONE CON ALGÚN ÁREA PRIORIZADA PARA LA RESTAURACIÓN?:
1. SI
2. NO</t>
  </si>
  <si>
    <t>PRIORITARIA RESTAURACIÓN</t>
  </si>
  <si>
    <t>PRIORITARIA CONSERVACIÓN</t>
  </si>
  <si>
    <t>SI</t>
  </si>
  <si>
    <t>NO</t>
  </si>
  <si>
    <t>¿BUSCA IMPLEMENTAR DIRECTAMENTE LAS ACCIONES DE COMPENSACIÓN?
1. SI
2. NO
3. QUIZÁS</t>
  </si>
  <si>
    <t>¿SU COMPAÑÍA CUMPLE CON ALGÚN ESTANDAR AMBIENTAL VOLUNTARIO?
1. SI*
2. NO</t>
  </si>
  <si>
    <t>Define la categoría del área protegida existente en el área de influencia del proyecto.</t>
  </si>
  <si>
    <t>¿QUÉ CATEGORÍA TIENE EL ÁREA PROTEGIDA?
1. PARQUES NACIONALES NATURALES
2. RESERVAS FORESTALES PROTECTORAS
3. PARQUES NATURALES REGIONALES
4. DISTRITOS DE MANEJO INTEGRADO
5. DISTRITOS DE CONSERVACIÓN DE SUELOS
6. ÁREAS DE RECREACIÓN
7. RESERVAS NATURALES DE LA SOCIEDAD CIVIL</t>
  </si>
  <si>
    <t>EL ESTANDAR AMBIENTAL QUE CUMPLE INCENTIVA:
1. RESTAURACIÓN
2. CONSERVACIÓN
3. SISTEMAS PRODUCTIVOS SOSTENIBLES
4. BENEFICIOS A COMUNIDADES</t>
  </si>
  <si>
    <t>¿ESTARÍA DISPUESTO A VENDER SU PREDIO O LAS MEJORAS EN ÉL?
1. SI
2. NO
3. QUIZAS</t>
  </si>
  <si>
    <t>FIGURA OCUPACIÓN</t>
  </si>
  <si>
    <t>¿CÓMO SE IDENTIFICA FRENTE A SU PREDIO?
1. PROPIETARIO
2. POSEEDOR
3. TENEDOR</t>
  </si>
  <si>
    <t>¿EXISTEN ÁREAS PROTEGIDAS EN EL ÁREA DE INFLUENCIA DEL PROYECTO?
1. SI*
2. NO</t>
  </si>
  <si>
    <t>VARIABLES</t>
  </si>
  <si>
    <t>VALORES</t>
  </si>
  <si>
    <t>Creación de nuevas áreas protegidas públicas para la conservación</t>
  </si>
  <si>
    <t>Creación de nuevas áreas protegidas privadas para la conservación</t>
  </si>
  <si>
    <t>Ampliación/saneamiento de áreas protegidas públicas</t>
  </si>
  <si>
    <t>Ampliación de áreas protegidas privadas</t>
  </si>
  <si>
    <t>Restauración en áreas protegidas públicas</t>
  </si>
  <si>
    <t>Restauración en áreas protegidas privadas</t>
  </si>
  <si>
    <t>Desarrollo de herramientas de manejo del paisaje (sistemas silvopastoriles, agroforestales, silviculturales) en áreas protegidas públicas</t>
  </si>
  <si>
    <t>Desarrollo de herramientas de manejo del paisaje (sistemas silvopastoriles, agroforestales, silviculturales) en áreas protegidas privadas</t>
  </si>
  <si>
    <t>Acuerdos voluntarios para la conservación, restauración o uso sostenible (PSA)</t>
  </si>
  <si>
    <t>Bancos de Hábitat</t>
  </si>
  <si>
    <t>SI*</t>
  </si>
  <si>
    <t>PNN</t>
  </si>
  <si>
    <t>PNR</t>
  </si>
  <si>
    <t>RFP</t>
  </si>
  <si>
    <t>DMI</t>
  </si>
  <si>
    <t>DCS</t>
  </si>
  <si>
    <t>AARR</t>
  </si>
  <si>
    <t>RNSC</t>
  </si>
  <si>
    <t>=X</t>
  </si>
  <si>
    <r>
      <rPr>
        <u val="single"/>
        <sz val="11"/>
        <color theme="1"/>
        <rFont val="Calibri"/>
        <family val="2"/>
        <scheme val="minor"/>
      </rPr>
      <t>Remanencia:</t>
    </r>
    <r>
      <rPr>
        <sz val="11"/>
        <color theme="1"/>
        <rFont val="Calibri"/>
        <family val="2"/>
        <scheme val="minor"/>
      </rPr>
      <t xml:space="preserve"> Área remanente de ecosistemas naturales/área total del bioma-distrito biogeográfico = porcentaje remanente de ecosistema en estado natural.</t>
    </r>
  </si>
  <si>
    <t>REM.</t>
  </si>
  <si>
    <t>RAR.</t>
  </si>
  <si>
    <t>REP.</t>
  </si>
  <si>
    <t>TRANS.</t>
  </si>
  <si>
    <t>*</t>
  </si>
  <si>
    <t>VETO</t>
  </si>
  <si>
    <r>
      <t xml:space="preserve">X&lt;Y   </t>
    </r>
    <r>
      <rPr>
        <sz val="11"/>
        <rFont val="Symbol"/>
        <family val="1"/>
      </rPr>
      <t>Þ</t>
    </r>
    <r>
      <rPr>
        <sz val="11"/>
        <rFont val="Calibri"/>
        <family val="2"/>
        <scheme val="minor"/>
      </rPr>
      <t xml:space="preserve">   2</t>
    </r>
  </si>
  <si>
    <r>
      <t xml:space="preserve">X&gt;Y   </t>
    </r>
    <r>
      <rPr>
        <sz val="11"/>
        <rFont val="Symbol"/>
        <family val="1"/>
      </rPr>
      <t>Þ</t>
    </r>
    <r>
      <rPr>
        <sz val="11"/>
        <rFont val="Calibri"/>
        <family val="2"/>
        <scheme val="minor"/>
      </rPr>
      <t xml:space="preserve">   2</t>
    </r>
  </si>
  <si>
    <r>
      <t xml:space="preserve">X&lt;Y   </t>
    </r>
    <r>
      <rPr>
        <sz val="11"/>
        <rFont val="Symbol"/>
        <family val="1"/>
      </rPr>
      <t>Þ</t>
    </r>
    <r>
      <rPr>
        <sz val="11"/>
        <rFont val="Calibri"/>
        <family val="2"/>
        <scheme val="minor"/>
      </rPr>
      <t xml:space="preserve">   1</t>
    </r>
  </si>
  <si>
    <t>DISTANCIA PARCHES COMPARADA:
1. X km&lt;=&gt;Y km</t>
  </si>
  <si>
    <t>DISTANCIA SINAP COMPARADA:
1. X km&lt;=&gt;Y km</t>
  </si>
  <si>
    <t>DISTANCIA PARCHES</t>
  </si>
  <si>
    <t>=Xa</t>
  </si>
  <si>
    <t>Xa&lt;=&gt;Xb</t>
  </si>
  <si>
    <t>DISTANCIA SINAP</t>
  </si>
  <si>
    <r>
      <t xml:space="preserve">Xa&lt;Xb </t>
    </r>
    <r>
      <rPr>
        <sz val="11"/>
        <color theme="1"/>
        <rFont val="Symbol"/>
        <family val="1"/>
      </rPr>
      <t>Þ</t>
    </r>
    <r>
      <rPr>
        <sz val="11"/>
        <color theme="1"/>
        <rFont val="Calibri"/>
        <family val="2"/>
        <scheme val="minor"/>
      </rPr>
      <t xml:space="preserve">   2</t>
    </r>
  </si>
  <si>
    <r>
      <t>Xa&lt;=2km</t>
    </r>
    <r>
      <rPr>
        <sz val="11"/>
        <color theme="1"/>
        <rFont val="Symbol"/>
        <family val="1"/>
      </rPr>
      <t>Þ2</t>
    </r>
  </si>
  <si>
    <r>
      <t xml:space="preserve">Xa=0 </t>
    </r>
    <r>
      <rPr>
        <sz val="11"/>
        <color theme="1"/>
        <rFont val="Symbol"/>
        <family val="1"/>
      </rPr>
      <t xml:space="preserve"> Þ</t>
    </r>
    <r>
      <rPr>
        <sz val="11"/>
        <color theme="1"/>
        <rFont val="Calibri"/>
        <family val="2"/>
        <scheme val="minor"/>
      </rPr>
      <t xml:space="preserve"> -3</t>
    </r>
  </si>
  <si>
    <t>NOMBRE_PROYECTO</t>
  </si>
  <si>
    <t>Zonas desnudas del zonobioma del desierto tropical de La Guajira y Santa Marta en Caribe GuajiraMarino</t>
  </si>
  <si>
    <t>Zonas desnudas del peinobioma de la Amazonia y Orinoquia en Orinoquia Piedemonte_Cas_APeinobiomas de la Amazonia y Orino</t>
  </si>
  <si>
    <t>Zonas desnudas del peinobioma de la Amazonia y Orinoquia en Orinoquia Piedemonte_MetaPeinobiomas de la Amazonia y Orinoq</t>
  </si>
  <si>
    <t>RESTAURACIÓN</t>
  </si>
  <si>
    <t>SISTEMAS PRODUCTIVOS SOSTENIBLES</t>
  </si>
  <si>
    <t>APOYO A COMUNIDADES</t>
  </si>
  <si>
    <t>CAM</t>
  </si>
  <si>
    <t>Corporación Autónoma Regional del Alto Magdalena</t>
  </si>
  <si>
    <t>Departamento del Huila.</t>
  </si>
  <si>
    <t>Neiva</t>
  </si>
  <si>
    <t>Corporación Autónoma Regional de Cundinamarca</t>
  </si>
  <si>
    <t>Bogotá y el departamento de Cundinamarca, con excepción de los municipios incluidos en la jurisdicción de Corpochivor y Corporinoquia. También comprende los municipios de Chiquinquirá, Saboya, San Miguel de Sema, Caldas, Buenavista y Ráquira en el departamento de Boyacá.</t>
  </si>
  <si>
    <t>Bogotá</t>
  </si>
  <si>
    <t>AMVA</t>
  </si>
  <si>
    <t>Área Metropolitana del Valle de Aburrá</t>
  </si>
  <si>
    <t>Barbosa, Girardota, Copacabana, Bello, Medellín, Envigado, Itagüi, Sabaneta, La Estrella y Caldas en el departamento de Antioquia. Comprende los 10 municipios de la Área Metropolitana de Medellín</t>
  </si>
  <si>
    <t>Medellín</t>
  </si>
  <si>
    <t>CARDER</t>
  </si>
  <si>
    <t>Corporación Autónoma Regional de Risaralda.</t>
  </si>
  <si>
    <t>Departamento de Risaralda</t>
  </si>
  <si>
    <t>Pereira</t>
  </si>
  <si>
    <t>CARDIQUE</t>
  </si>
  <si>
    <t>Corporación Autónoma Regional del Dique.</t>
  </si>
  <si>
    <t>Cartagena de Indias y los municipios de Turbaco, Turbaná Arjona, Mahates, San Estanislao de Koztka, Villanueva, Santa Rosa, Santa Catalina, Soplaviento, Calamar, Guamo, Carmen de Bolívar, San Juan, San Jacinto, Zambrano, Córdoba, Maríalabaja en el departamento de Bolívar.</t>
  </si>
  <si>
    <t>Cartagena de Indias</t>
  </si>
  <si>
    <t>CARSUCRE</t>
  </si>
  <si>
    <t>Corporación Autónoma Regional de Sucre.</t>
  </si>
  <si>
    <t>Departamento de Sucre, salvo los municipios que forman parte de la Corpomojana.</t>
  </si>
  <si>
    <t>Sincelejo</t>
  </si>
  <si>
    <t>CAS</t>
  </si>
  <si>
    <t>Corporación Autónoma Regional de Santander.</t>
  </si>
  <si>
    <t>Departamento de Santander, salvo los municipios que forman parte de la CDMB</t>
  </si>
  <si>
    <t>San Gil</t>
  </si>
  <si>
    <t>CDA</t>
  </si>
  <si>
    <t>Corporación para el Desarrollo Sostenible del Norte y Oriente Amazónico.</t>
  </si>
  <si>
    <t>Departamentos del Vaupés, Guainía y Guaviare.</t>
  </si>
  <si>
    <t>Puerto Inírida</t>
  </si>
  <si>
    <t>CDMB</t>
  </si>
  <si>
    <t>Corporación Autónoma Regional de Defensa de la meseta de Bucaramanga.</t>
  </si>
  <si>
    <t>Municipios de Bucaramanga, California, Charta, Floridablanca, Girón, Lebrija, Matanza, Piedecuesta, Playón, Río Negro, Suratá, Tona y Vetas</t>
  </si>
  <si>
    <t>Bucaramanga</t>
  </si>
  <si>
    <t>CODECHOCÓ</t>
  </si>
  <si>
    <t>Corporación para el desarrollo sostenible del Chocó</t>
  </si>
  <si>
    <t>Departamento de Chocó</t>
  </si>
  <si>
    <t>Quibdó</t>
  </si>
  <si>
    <t>CORANTIOQUIA</t>
  </si>
  <si>
    <t>Corporación Autónoma Regional del Centro de Antioquia</t>
  </si>
  <si>
    <t>Departamento de Antioquia, salvo los municipios que forman parte de Corpouraba, Cornare y el AMVA.</t>
  </si>
  <si>
    <t>CORMACARENA</t>
  </si>
  <si>
    <t>Corporación para el desarrollo sostenible de la Macarena</t>
  </si>
  <si>
    <t>Territorio del Área de Manejo Especial La Macarena con excepción de las incluidas en la jurisdicción de la CDA y de Corporinoquía.</t>
  </si>
  <si>
    <t>Villavicencio</t>
  </si>
  <si>
    <t>CORMAGDALENA</t>
  </si>
  <si>
    <t>Corporación Autónoma Regional del Río Grande de la Magdalena</t>
  </si>
  <si>
    <t>129 Municipios a lo largo del Río Magdalena - 14 Departamentos</t>
  </si>
  <si>
    <t>Río Magdalena</t>
  </si>
  <si>
    <t>CORNARE</t>
  </si>
  <si>
    <t>Corporación Autónoma Regional de las cuencas de los ríos Negro y Nare.</t>
  </si>
  <si>
    <t>Rionegro, Alejandría, Guatapé, Sonsón y San Luis en el departamento de Antioquia.</t>
  </si>
  <si>
    <t>El Santuario9​</t>
  </si>
  <si>
    <t>CORPOAMAZONÍA</t>
  </si>
  <si>
    <t>Corporación para el desarrollo sostenible del sur de la Amazonía.</t>
  </si>
  <si>
    <t>Departamentos del Amazonas, Putumayo y Caquetá.</t>
  </si>
  <si>
    <t>Mocoa</t>
  </si>
  <si>
    <t>CORPOBOYACA</t>
  </si>
  <si>
    <t>Corporación Autónoma Regional de Boyacá.</t>
  </si>
  <si>
    <t>Departamento de Boyacá, salvo los municipios que forman parte de la Car, Corporinoquia y Corpochivor.</t>
  </si>
  <si>
    <t>Tunja</t>
  </si>
  <si>
    <t>CORPOCALDAS</t>
  </si>
  <si>
    <t>Corporación Autónoma Regional de Caldas.</t>
  </si>
  <si>
    <t>Departamento de Caldas</t>
  </si>
  <si>
    <t>Manizales</t>
  </si>
  <si>
    <t>CORPOCESAR</t>
  </si>
  <si>
    <t>Corporación Autónoma Regional del Cesar.</t>
  </si>
  <si>
    <t>Departamento del Cesar</t>
  </si>
  <si>
    <t>Valledupar</t>
  </si>
  <si>
    <t>CORPOCHIVOR</t>
  </si>
  <si>
    <t>Corporación Autónoma Regional de Chivor.</t>
  </si>
  <si>
    <t>Municipios de Ventaquemada, Boyacá, Turmequé, Nuevo Colón, Viracachá, Ciénaga, Ramiriquí, Jenesano, Tibaná, Umbita, Chinavita, Pachavita, Garagoa, La Capilla, Tenza, Sutatenza, Guateque, Guayatá, Somondoco, Almeida, Chivor, Macanal, Santa María, San Luis de Gaceno, y Campohermoso.</t>
  </si>
  <si>
    <t>Garagoa</t>
  </si>
  <si>
    <t>CORPOGUAJIRA</t>
  </si>
  <si>
    <t>Corporación Autónoma Regional de La Guajira.</t>
  </si>
  <si>
    <t>Departamento de la Guajira</t>
  </si>
  <si>
    <t>Riohacha</t>
  </si>
  <si>
    <t>CORPOGUAVIO</t>
  </si>
  <si>
    <t>Corporación Autónoma Regional del Guavio.</t>
  </si>
  <si>
    <t>Municipios de Gachalá, Medina, Ubalá, Gama, Junín, Gachetá, Fómeque y Guasca en el departamento de Cundinamarca.</t>
  </si>
  <si>
    <t>Gachalá</t>
  </si>
  <si>
    <t>CORPAMAG</t>
  </si>
  <si>
    <t>Corporación Autónoma Regional del Magdalena.</t>
  </si>
  <si>
    <t>Departamento del Magdalena</t>
  </si>
  <si>
    <t>Santa Marta, Ciénaga, Pivijay, Plato y Santa Ana</t>
  </si>
  <si>
    <t>CORPOMOJANA</t>
  </si>
  <si>
    <t>Corporación para el desarrollo sostenible de la Mojana y el San Jorge</t>
  </si>
  <si>
    <t>Municipios de Majagual, Sucre, Guaranda, San Marcos, San Benito, La Unión y Caimito en el departamento de Sucre.</t>
  </si>
  <si>
    <t>San Marcos</t>
  </si>
  <si>
    <t>CORPONARIÑO</t>
  </si>
  <si>
    <t>Corporación Autónoma Regional de Nariño.</t>
  </si>
  <si>
    <t>Departamento de Nariño</t>
  </si>
  <si>
    <t>Pasto</t>
  </si>
  <si>
    <t>CORPONOR</t>
  </si>
  <si>
    <t>Corporación Autónoma Regional de Norte de Santander</t>
  </si>
  <si>
    <t>Departamento de Norte de Santander</t>
  </si>
  <si>
    <t>Cúcuta</t>
  </si>
  <si>
    <t>CORPORINOQUIA</t>
  </si>
  <si>
    <t>Corporación Autónoma Regional de la Orinoquía</t>
  </si>
  <si>
    <t>Comprende los departamentos de Arauca, Vichada, Casanare, los municipios de Guayabetal, Quetame, Une, Paratebueno, Chipaque, Cáqueza, Fosca, Gutiérrez, Choachí y Ubaque en el departamento de Cundinamarca y Pajarito, Paya, Pisba Labranzagrande y Cubará en el departamento de Boyacá, con la excepción del territorio de la jurisdicción de Cormacarena.</t>
  </si>
  <si>
    <t>Yopal</t>
  </si>
  <si>
    <t>CORPOURABA</t>
  </si>
  <si>
    <t>Corporación para el desarrollo sostenible del Urabá</t>
  </si>
  <si>
    <t>Municipios de San Pedro de Urabá, San Juan de Urabá, Arboletes, Necoclí, Turbo, Vigía el Fuerte, Murindó, Apartadó, Carepa, Chigorodó, Mutatá, Uramita, Dabeiba, Frontino, Peque, Cañasgordas, Abriaquí, Giraldo y Urrao en el departamento de Antioquia.</t>
  </si>
  <si>
    <t>Apartadó10​</t>
  </si>
  <si>
    <t>CORTOLIMA</t>
  </si>
  <si>
    <t>Corporación Autónoma Regional del Tolima.</t>
  </si>
  <si>
    <t>Departamento del Tolima</t>
  </si>
  <si>
    <t>Ibagué, Lérida, Chaparral, Melgar, Purificación. 11​</t>
  </si>
  <si>
    <t>CRA</t>
  </si>
  <si>
    <t>Corporación Autónoma Regional del Atlántico.</t>
  </si>
  <si>
    <t>Departamento del Atlántico</t>
  </si>
  <si>
    <t>Barranquilla</t>
  </si>
  <si>
    <t>CRC</t>
  </si>
  <si>
    <t>Corporación Autónoma Regional del Cauca.</t>
  </si>
  <si>
    <t>Departamento del Cauca</t>
  </si>
  <si>
    <t>Popayán</t>
  </si>
  <si>
    <t>CRQ</t>
  </si>
  <si>
    <t>Corporación Autónoma Regional del Quindío.</t>
  </si>
  <si>
    <t>Departamento del Quindío</t>
  </si>
  <si>
    <t>Armenia</t>
  </si>
  <si>
    <t>CSB</t>
  </si>
  <si>
    <t>Corporación Autónoma Regional del Sur de Bolívar.</t>
  </si>
  <si>
    <t>Departamento de Bolívar, salvo los municipios que forman parte de Cardique.</t>
  </si>
  <si>
    <t>Magangué</t>
  </si>
  <si>
    <t>CVC</t>
  </si>
  <si>
    <t>Corporación Autónoma Regional del Valle del Cauca.</t>
  </si>
  <si>
    <t>Departamento del Valle del Cauca</t>
  </si>
  <si>
    <t>Santiago de Cali</t>
  </si>
  <si>
    <t>CVS</t>
  </si>
  <si>
    <t>Corporación Autónoma Regional de los valles del Sinú y San Jorge.</t>
  </si>
  <si>
    <t>Departamento de Córdoba</t>
  </si>
  <si>
    <t>Montería</t>
  </si>
  <si>
    <t>CORALINA</t>
  </si>
  <si>
    <t>Corporación para el Desarrollo Sostenible del Archipiélago de San Andrés, Providencia y Santa Catalina</t>
  </si>
  <si>
    <t>Departamento de San Andrés y Providencia</t>
  </si>
  <si>
    <t>San Andrés isla</t>
  </si>
  <si>
    <t>QUIZAS</t>
  </si>
  <si>
    <t>Afloramientos rocosos del helobioma Amazonia y Orinoquia en Orinoquia MaipuresHelobiomas de la Amazonia y Orinoquia</t>
  </si>
  <si>
    <t>Afloramientos rocosos del helobioma Amazonia y Orinoquia</t>
  </si>
  <si>
    <t>Natural</t>
  </si>
  <si>
    <t>Afloramientos rocosos del litobioma de la Amazonia y Orinoquia en Orinoquia MaipuresLitobiomas de la Amazonia y Orinoquia</t>
  </si>
  <si>
    <t>Afloramientos rocosos del litobioma de la Amazonia y Orinoquia</t>
  </si>
  <si>
    <t>Afloramientos rocosos del peinobioma Amazonia y Orinoquia en Orinoquia MaipuresPeinobiomas de la Amazonia y Orinoquia</t>
  </si>
  <si>
    <t>Afloramientos rocosos del peinobioma Amazonia y Orinoquia</t>
  </si>
  <si>
    <t>Arbustales del halobioma del Caribe en PeriCaribeño Baja_GuajiraHalobioma del Caribe</t>
  </si>
  <si>
    <t>Arbustales del halobioma del Caribe</t>
  </si>
  <si>
    <t>Arbustales del halobioma del Caribe en PeriCaribeño Cartagena_SinuHalobioma del Caribe</t>
  </si>
  <si>
    <t>Arbustales del halobioma del Caribe en PeriCaribeño Santa_MartaHalobioma del Caribe</t>
  </si>
  <si>
    <t>Arbustales del helobioma Amazonia y Orinoquia en Guyana Ariari_GuayaberoHelobiomas de la Amazonia y Orinoq</t>
  </si>
  <si>
    <t>Arbustales del helobioma Amazonia y Orinoquia</t>
  </si>
  <si>
    <t>Arbustales del helobioma Amazonia y Orinoquia en Guyana B_N_GuaviareHelobiomas de la Amazonia y Orinoquia</t>
  </si>
  <si>
    <t>Arbustales del helobioma Amazonia y Orinoquia en Guyana LozadaHelobiomas de la Amazonia y Orinoquia</t>
  </si>
  <si>
    <t>Arbustales del helobioma Amazonia y Orinoquia en Guyana VaupesHelobiomas de la Amazonia y Orinoquia</t>
  </si>
  <si>
    <t>Arbustales del helobioma Amazonia y Orinoquia en Orinoquia Arauca_ApureHelobiomas de la Amazonia y Orinoquia</t>
  </si>
  <si>
    <t>Arbustales del helobioma Amazonia y Orinoquia en Orinoquia CasanareHelobiomas de la Amazonia y Orinoquia</t>
  </si>
  <si>
    <t>Arbustales del helobioma Amazonia y Orinoquia en Orinoquia MaipuresHelobiomas de la Amazonia y Orinoquia</t>
  </si>
  <si>
    <t>Arbustales del helobioma de La Guajira en PeriCaribeño Alta_GuajiraHelobioma de La Guajira</t>
  </si>
  <si>
    <t>Arbustales del helobioma de La Guajira</t>
  </si>
  <si>
    <t>Arbustales del helobioma de La Guajira en PeriCaribeño Baja_GuajiraHelobioma de La Guajira</t>
  </si>
  <si>
    <t>Arbustales del helobioma Magdalena y Caribe en Choco_Magdalena Lebrija_GloriaHelobiomas del Magdalena y Caribe</t>
  </si>
  <si>
    <t>Arbustales del helobioma Magdalena y Caribe</t>
  </si>
  <si>
    <t>Arbustales del helobioma Magdalena y Caribe en Choco_Magdalena NechiHelobiomas del Magdalena y Caribe</t>
  </si>
  <si>
    <t>Arbustales del helobioma Magdalena y Caribe en Choco_Magdalena Sinu_San_JorgeHelobiomas del Magdalena y Caribe</t>
  </si>
  <si>
    <t>Arbustales del helobioma Magdalena y Caribe en PeriCaribeño Alto_CesarHelobiomas del Magdalena y Caribe</t>
  </si>
  <si>
    <t>Arbustales del helobioma Magdalena y Caribe en PeriCaribeño Ariguani_CesarHelobiomas del Magdalena y Caribe</t>
  </si>
  <si>
    <t>Arbustales del helobioma Magdalena y Caribe en PeriCaribeño Baja_GuajiraHelobiomas del Magdalena y Caribe</t>
  </si>
  <si>
    <t>Arbustales del helobioma Magdalena y Caribe en PeriCaribeño Cartagena_SinuHelobiomas del Magdalena y Caribe</t>
  </si>
  <si>
    <t>Arbustales del litobioma de la Amazonia y Orinoquia en Amazonia Caguan_FlorenciaLitobiomas de la Amazonia y Orinoq</t>
  </si>
  <si>
    <t>Arbustales del litobioma de la Amazonia y Orinoquia</t>
  </si>
  <si>
    <t>Arbustales del litobioma de la Amazonia y Orinoquia en Amazonia HuitotoLitobiomas de la Amazonia y Orinoquia</t>
  </si>
  <si>
    <t>Arbustales del litobioma de la Amazonia y Orinoquia en Guyana VaupesLitobiomas de la Amazonia y Orinoquia</t>
  </si>
  <si>
    <t>Arbustales del litobioma de la Amazonia y Orinoquia en Guyana Yari_MiritiLitobiomas de la Amazonia y Orinoquia</t>
  </si>
  <si>
    <t>Arbustales del litobioma de la Amazonia y Orinoquia en Orinoquia MaipuresLitobiomas de la Amazonia y Orinoquia</t>
  </si>
  <si>
    <t>Arbustales del orobioma alto de la Sierra Nevada de Santa Marta en S_N_Santa_Marta Paramo_SantaMartOrobioma alto de Santa Marta</t>
  </si>
  <si>
    <t>Arbustales del orobioma alto de la Sierra Nevada de Santa Marta</t>
  </si>
  <si>
    <t>Arbustales del orobioma alto de los Andes en NorAndina Bosq_Mont_W_RealOrobiomas altos de los Andes</t>
  </si>
  <si>
    <t>Arbustales del orobioma alto de los Andes</t>
  </si>
  <si>
    <t>Arbustales del orobioma alto de los Andes en NorAndina E_Cord_Oriental_Orobiomas altos de los Andes</t>
  </si>
  <si>
    <t>Arbustales del orobioma alto de los Andes en NorAndina Montano_Valle_MaOrobiomas altos de los Andes</t>
  </si>
  <si>
    <t>Arbustales del orobioma alto de los Andes en NorAndina Paramo_BelmiraOrobiomas altos de los Andes</t>
  </si>
  <si>
    <t>Arbustales del orobioma alto de los Andes en NorAndina Paramo_BoyacaOrobiomas altos de los Andes</t>
  </si>
  <si>
    <t>Arbustales del orobioma alto de los Andes en NorAndina Paramo_CundinamaOrobiomas altos de los Andes</t>
  </si>
  <si>
    <t>Arbustales del orobioma alto de los Andes en NorAndina Paramo_DuendeOrobiomas altos de los Andes</t>
  </si>
  <si>
    <t>Arbustales del orobioma alto de los Andes en NorAndina Paramo_Frontino_Orobiomas altos de los Andes</t>
  </si>
  <si>
    <t>Arbustales del orobioma alto de los Andes en NorAndina Paramo_MacizoOrobiomas altos de los Andes</t>
  </si>
  <si>
    <t>Arbustales del orobioma alto de los Andes en NorAndina Paramo_MirafloreOrobiomas altos de los Andes</t>
  </si>
  <si>
    <t>Arbustales del orobioma alto de los Andes en NorAndina Paramo_NariñoOrobiomas altos de los Andes</t>
  </si>
  <si>
    <t>Arbustales del orobioma alto de los Andes en NorAndina Paramo_Old_CaldaOrobiomas altos de los Andes</t>
  </si>
  <si>
    <t>Arbustales del orobioma alto de los Andes en NorAndina Paramo_ParamilloOrobiomas altos de los Andes</t>
  </si>
  <si>
    <t>Arbustales del orobioma alto de los Andes en NorAndina Paramo_PicachosOrobiomas altos de los Andes</t>
  </si>
  <si>
    <t>Arbustales del orobioma alto de los Andes en NorAndina Paramo_SantanderOrobiomas altos de los Andes</t>
  </si>
  <si>
    <t>Arbustales del orobioma alto de los Andes en NorAndina Paramo_V_T_HOrobiomas altos de los Andes</t>
  </si>
  <si>
    <t>Arbustales del orobioma azonal de Cúcuta en Choco_Magdalena CatatumboOrobiomas azonales de Cúcuta</t>
  </si>
  <si>
    <t>Arbustales del orobioma azonal del río Sogamoso en NorAndina Montano_Valle_MaOrobiomas azonales del Río Sogamos</t>
  </si>
  <si>
    <t>Arbustales del orobioma azonal del Valle del Patía en NorAndina Valle_seco_PatiaOrobiomas azonales del Valle del P</t>
  </si>
  <si>
    <t>Arbustales del orobioma bajo de la Sierra Nevada de Santa Marta y Macuira en PeriCaribeño Alta_GuajiraOrobioma bajo de Santa Marta y Macuira</t>
  </si>
  <si>
    <t>Arbustales del orobioma bajo de la Sierra Nevada de Santa Marta y Macuira</t>
  </si>
  <si>
    <t>Arbustales del orobioma bajo de la Sierra Nevada de Santa Marta y Macuira en PeriCaribeño Alto_CesarOrobioma bajo de Santa Marta y Macuira</t>
  </si>
  <si>
    <t>Arbustales del orobioma bajo de la Sierra Nevada de Santa Marta y Macuira en PeriCaribeño Baja_GuajiraOrobioma bajo de Santa Marta y Macuira</t>
  </si>
  <si>
    <t>Arbustales del orobioma bajo de la Sierra Nevada de Santa Marta y Macuira en S_N_Santa_Marta SubAndino_SantaMOrobioma bajo de Santa Marta y Mac</t>
  </si>
  <si>
    <t>Arbustales del orobioma bajo de los Andes en Choco_Magdalena CatatumboOrobiomas bajos de los Andes</t>
  </si>
  <si>
    <t>Arbustales del orobioma bajo de los Andes</t>
  </si>
  <si>
    <t>Arbustales del orobioma bajo de los Andes en NorAndina E_Cord_Oriental_Orobiomas bajos de los Andes</t>
  </si>
  <si>
    <t>Arbustales del orobioma bajo de los Andes en NorAndina Montano_Valle_CaOrobiomas bajos de los Andes</t>
  </si>
  <si>
    <t>Arbustales del orobioma bajo de los Andes en NorAndina Montano_Valle_MaOrobiomas bajos de los Andes</t>
  </si>
  <si>
    <t>Arbustales del orobioma bajo de los Andes en NorAndina NW_Cordillera_WOrobiomas bajos de los Andes</t>
  </si>
  <si>
    <t>Arbustales del orobioma bajo de los Andes en NorAndina PerijaOrobiomas bajos de los Andes</t>
  </si>
  <si>
    <t>Arbustales del orobioma bajo de los Andes en NorAndina Valle_MagdalenaOrobiomas bajos de los Andes</t>
  </si>
  <si>
    <t>Arbustales del orobioma bajo de los Andes en NorAndina Valle_seco_PatiaOrobiomas bajos de los Andes</t>
  </si>
  <si>
    <t>Arbustales del orobioma de La Macarena en Guyana Ariari_GuayaberoOrobioma de La Macarena</t>
  </si>
  <si>
    <t>Arbustales del orobioma de La Macarena</t>
  </si>
  <si>
    <t>Arbustales del orobioma de La Macarena en Guyana MacarenaOrobioma de La Macarena</t>
  </si>
  <si>
    <t>Arbustales del orobioma medio de la Sierra Nevada de Santa Marta en S_N_Santa_Marta Andino_SantaMartOrobioma medio de Santa Marta</t>
  </si>
  <si>
    <t>Arbustales del orobioma medio de la Sierra Nevada de Santa Marta</t>
  </si>
  <si>
    <t>Arbustales del orobioma medio de los Andes en NorAndina Bosq_Mont_W_RealOrobiomas medios de los Andes</t>
  </si>
  <si>
    <t>Arbustales del orobioma medio de los Andes</t>
  </si>
  <si>
    <t>Arbustales del orobioma medio de los Andes en NorAndina E_Cord_Oriental_Orobiomas medios de los Andes</t>
  </si>
  <si>
    <t>Arbustales del orobioma medio de los Andes en NorAndina Montano_Valle_CaOrobiomas medios de los Andes</t>
  </si>
  <si>
    <t>Arbustales del orobioma medio de los Andes en NorAndina Montano_Valle_MaOrobiomas medios de los Andes</t>
  </si>
  <si>
    <t>Arbustales del orobioma medio de los Andes en NorAndina NW_Cordillera_WOrobiomas medios de los Andes</t>
  </si>
  <si>
    <t>Arbustales del orobioma medio de los Andes en NorAndina SW_Cordillera_WOrobiomas medios de los Andes</t>
  </si>
  <si>
    <t>Arbustales del peinobioma Amazonia y Orinoquia en Guyana Ariari_GuayaberoPeinobiomas de la Amazonia y Orino</t>
  </si>
  <si>
    <t>Arbustales del peinobioma Amazonia y Orinoquia</t>
  </si>
  <si>
    <t>Arbustales del peinobioma Amazonia y Orinoquia en Guyana B_N_GuaviarePeinobiomas de la Amazonia y Orinoquia</t>
  </si>
  <si>
    <t>Arbustales del peinobioma Amazonia y Orinoquia en Guyana VaupesPeinobiomas de la Amazonia y Orinoquia</t>
  </si>
  <si>
    <t>Arbustales del peinobioma Amazonia y Orinoquia en Orinoquia Arauca_ApurePeinobiomas de la Amazonia y Orinoquia</t>
  </si>
  <si>
    <t>Arbustales del peinobioma Amazonia y Orinoquia en Orinoquia CasanarePeinobiomas de la Amazonia y Orinoquia</t>
  </si>
  <si>
    <t>Arbustales del peinobioma Amazonia y Orinoquia en Orinoquia MaipuresPeinobiomas de la Amazonia y Orinoquia</t>
  </si>
  <si>
    <t>Arbustales del zonobioma alterno hígrico y/o subxerofítico tropical del Alto Magdalena en NorAndina Valle_MagdalenaZonobioma alternohígrico y/o subxer</t>
  </si>
  <si>
    <t>Arbustales del zonobioma del desierto tropical de La Guajira y Santa Marta en PeriCaribeño Alta_GuajiraZonobioma del desierto tropical de La</t>
  </si>
  <si>
    <t>Arbustales del zonobioma del desierto tropical de La Guajira y Santa Marta</t>
  </si>
  <si>
    <t>Arbustales del zonobioma del desierto tropical de La Guajira y Santa Marta en PeriCaribeño Santa_MartaZonobioma del desierto tropical de La G</t>
  </si>
  <si>
    <t>Arbustales del zonobioma húmedo tropical de la Amazonia y Orinoquia en Amazonia HuitotoZonobioma húmedo tropical de la Amazonia y</t>
  </si>
  <si>
    <t>Arbustales del zonobioma húmedo tropical de la Amazonia y Orinoquia en Guyana Ariari_GuayaberoZonobioma húmedo tropical de la Am</t>
  </si>
  <si>
    <t>Arbustales del zonobioma húmedo tropical de la Amazonia y Orinoquia en Guyana VaupesZonobioma húmedo tropical de la Amazonia y O</t>
  </si>
  <si>
    <t>Arbustales del zonobioma húmedo tropical de la Amazonia y Orinoquia en Guyana Yari_MiritiZonobioma húmedo tropical de la Amazoni</t>
  </si>
  <si>
    <t>Arbustales del zonobioma húmedo tropical de la Amazonia y Orinoquia en Orinoquia Arauca_ApureZonobioma húmedo tropical de la Amazon</t>
  </si>
  <si>
    <t>Arbustales del zonobioma húmedo tropical de la Amazonia y Orinoquia en Orinoquia CasanareZonobioma húmedo tropical de la Amazonia y</t>
  </si>
  <si>
    <t>Arbustales del zonobioma húmedo tropical del Magdalena y Caribe en Choco_Magdalena Lebrija_GloriaZonobioma húmedo tropical del Magdal</t>
  </si>
  <si>
    <t>Arbustales del zonobioma húmedo tropical del Magdalena y Caribe en Choco_Magdalena NechiZonobioma húmedo tropical del Magdalena y Car</t>
  </si>
  <si>
    <t>Arbustales del zonobioma húmedo tropical del Magdalena y Caribe en Choco_Magdalena Sinu_San_JorgeZonobioma húmedo tropical del Magdal</t>
  </si>
  <si>
    <t>Arbustales del zonobioma húmedo tropical del Magdalena y Caribe en Choco_Magdalena TurboZonobioma húmedo tropical del Magdalena y Car</t>
  </si>
  <si>
    <t>Arbustales del zonobioma seco tropical del Caribe en Choco_Magdalena Sinu_San_JorgeZonobioma seco tropical del Caribe</t>
  </si>
  <si>
    <t>Arbustales del zonobioma seco tropical del Caribe</t>
  </si>
  <si>
    <t>Arbustales del zonobioma seco tropical del Caribe en Choco_Magdalena TurboZonobioma seco tropical del Caribe</t>
  </si>
  <si>
    <t>Arbustales del zonobioma seco tropical del Caribe en PeriCaribeño Alto_CesarZonobioma seco tropical del Caribe</t>
  </si>
  <si>
    <t>Arbustales del zonobioma seco tropical del Caribe en PeriCaribeño Ariguani_CesarZonobioma seco tropical del Caribe</t>
  </si>
  <si>
    <t>Arbustales del zonobioma seco tropical del Caribe en PeriCaribeño Baja_GuajiraZonobioma seco tropical del Caribe</t>
  </si>
  <si>
    <t>Arbustales del zonobioma seco tropical del Caribe en PeriCaribeño Cartagena_SinuZonobioma seco tropical del Caribe</t>
  </si>
  <si>
    <t>Arbustales del zonobioma seco tropical del Caribe en PeriCaribeño Montes_Maria_PioZonobioma seco tropical del Caribe</t>
  </si>
  <si>
    <t>Arbustales del zonobioma seco tropical del Caribe en PeriCaribeño Santa_MartaZonobioma seco tropical del Caribe</t>
  </si>
  <si>
    <t>Bosques naturales del halobioma del Caribe en Choco_Magdalena TurboHalobioma del Caribe</t>
  </si>
  <si>
    <t>Bosques naturales del halobioma del Caribe</t>
  </si>
  <si>
    <t>Bosques naturales del halobioma del Caribe en PeriCaribeño Baja_GuajiraHalobioma del Caribe</t>
  </si>
  <si>
    <t>Bosques naturales del halobioma del Caribe en PeriCaribeño Cartagena_SinuHalobioma del Caribe</t>
  </si>
  <si>
    <t>Bosques naturales del halobioma del Caribe en PeriCaribeño cgsmHalobioma del Caribe</t>
  </si>
  <si>
    <t>Bosques naturales del halobioma del Pacífico en Choco_Magdalena A_Atrato_S_JuanHalobiomas del Pacífico</t>
  </si>
  <si>
    <t>Bosques naturales del halobioma del Pacífico en Choco_Magdalena Aspave_JuradoHalobiomas del Pacífico</t>
  </si>
  <si>
    <t>Bosques naturales del halobioma del Pacífico en Choco_Magdalena Baudo_UtriaHalobiomas del Pacífico</t>
  </si>
  <si>
    <t>Bosques naturales del halobioma del Pacífico en Choco_Magdalena MicayHalobiomas del Pacífico</t>
  </si>
  <si>
    <t>Bosques naturales del halobioma del Pacífico en Choco_Magdalena TumacoHalobiomas del Pacífico</t>
  </si>
  <si>
    <t>Bosques naturales del halobioma del Pacífico en Pacifico NayaMarino</t>
  </si>
  <si>
    <t>Bosques naturales del helobioma Amazonia y Orinoquia en Amazonia Caguan_FlorenciaHelobiomas de la Amazonia y Orinoq</t>
  </si>
  <si>
    <t>Bosques naturales del helobioma Amazonia y Orinoquia</t>
  </si>
  <si>
    <t>Bosques naturales del helobioma Amazonia y Orinoquia en Amazonia HuitotoHelobiomas de la Amazonia y Orinoquia</t>
  </si>
  <si>
    <t>Bosques naturales del helobioma Amazonia y Orinoquia en Amazonia Piedemonte_AmazoHelobiomas de la Amazonia y Orinoq</t>
  </si>
  <si>
    <t>Bosques naturales del helobioma Amazonia y Orinoquia en Amazonia Putumayo_KofanHelobiomas de la Amazonia y Orinoqui</t>
  </si>
  <si>
    <t>Bosques naturales del helobioma Amazonia y Orinoquia en Amazonia TicunaHelobiomas de la Amazonia y Orinoquia</t>
  </si>
  <si>
    <t>Bosques naturales del helobioma Amazonia y Orinoquia en Guyana Ariari_GuayaberoHelobiomas de la Amazonia y Orinoq</t>
  </si>
  <si>
    <t>Bosques naturales del helobioma Amazonia y Orinoquia en Guyana B_N_GuaviareHelobiomas de la Amazonia y Orinoquia</t>
  </si>
  <si>
    <t>Bosques naturales del helobioma Amazonia y Orinoquia en Guyana GuainiaHelobiomas de la Amazonia y Orinoquia</t>
  </si>
  <si>
    <t>Bosques naturales del helobioma Amazonia y Orinoquia en Guyana LozadaHelobiomas de la Amazonia y Orinoquia</t>
  </si>
  <si>
    <t>Bosques naturales del helobioma Amazonia y Orinoquia en Guyana MacarenaHelobiomas de la Amazonia y Orinoquia</t>
  </si>
  <si>
    <t>Bosques naturales del helobioma Amazonia y Orinoquia en Guyana VaupesHelobiomas de la Amazonia y Orinoquia</t>
  </si>
  <si>
    <t>Bosques naturales del helobioma Amazonia y Orinoquia en Guyana Yari_MiritiHelobiomas de la Amazonia y Orinoquia</t>
  </si>
  <si>
    <t>Bosques naturales del helobioma Amazonia y Orinoquia en NorAndina E_Cord_Oriental_Helobiomas de la Amazonia y Orinoq</t>
  </si>
  <si>
    <t>Bosques naturales del helobioma Amazonia y Orinoquia en Orinoquia Arauca_ApureHelobiomas de la Amazonia y Orinoquia</t>
  </si>
  <si>
    <t>Bosques naturales del helobioma Amazonia y Orinoquia en Orinoquia CasanareHelobiomas de la Amazonia y Orinoquia</t>
  </si>
  <si>
    <t>Bosques naturales del helobioma Amazonia y Orinoquia en Orinoquia MaipuresHelobiomas de la Amazonia y Orinoquia</t>
  </si>
  <si>
    <t>Bosques naturales del helobioma Amazonia y Orinoquia en Orinoquia Piedemonte_Cas_AHelobiomas de la Amazonia y Orinoq</t>
  </si>
  <si>
    <t>Bosques naturales del helobioma Amazonia y Orinoquia en Orinoquia Piedemonte_MetaHelobiomas de la Amazonia y Orinoqu</t>
  </si>
  <si>
    <t>Bosques naturales del helobioma Amazonia y Orinoquia en Orinoquia Sabanas_AltasHelobiomas de la Amazonia y Orinoquia</t>
  </si>
  <si>
    <t>Bosques naturales del helobioma de La Guajira en PeriCaribeño Alta_GuajiraHelobioma de La Guajira</t>
  </si>
  <si>
    <t>Bosques naturales del helobioma de La Guajira</t>
  </si>
  <si>
    <t>Bosques naturales del helobioma de La Guajira en PeriCaribeño Baja_GuajiraHelobioma de La Guajira</t>
  </si>
  <si>
    <t>Bosques naturales del helobioma del río Zulia en Choco_Magdalena CatatumboHelobiomas del Río Zulia</t>
  </si>
  <si>
    <t>Bosques naturales del helobioma Magdalena y Caribe en Choco_Magdalena CarareHelobiomas del Magdalena y Caribe</t>
  </si>
  <si>
    <t>Bosques naturales del helobioma Magdalena y Caribe</t>
  </si>
  <si>
    <t>Bosques naturales del helobioma Magdalena y Caribe en Choco_Magdalena Lebrija_GloriaHelobiomas del Magdalena y Caribe</t>
  </si>
  <si>
    <t>Bosques naturales del helobioma Magdalena y Caribe en Choco_Magdalena NechiHelobiomas del Magdalena y Caribe</t>
  </si>
  <si>
    <t>Bosques naturales del helobioma Magdalena y Caribe en Choco_Magdalena Sinu_San_JorgeHelobiomas del Magdalena y Caribe</t>
  </si>
  <si>
    <t>Bosques naturales del helobioma Magdalena y Caribe en Choco_Magdalena TurboHelobiomas del Magdalena y Caribe</t>
  </si>
  <si>
    <t>Bosques naturales del helobioma Magdalena y Caribe en NorAndina San_LucasHelobiomas del Magdalena y Caribe</t>
  </si>
  <si>
    <t>Bosques naturales del helobioma Magdalena y Caribe en PeriCaribeño Alto_CesarHelobiomas del Magdalena y Caribe</t>
  </si>
  <si>
    <t>Bosques naturales del helobioma Magdalena y Caribe en PeriCaribeño Ariguani_CesarHelobiomas del Magdalena y Caribe</t>
  </si>
  <si>
    <t>Bosques naturales del helobioma Magdalena y Caribe en PeriCaribeño Baja_GuajiraHelobiomas del Magdalena y Caribe</t>
  </si>
  <si>
    <t>Bosques naturales del helobioma Magdalena y Caribe en PeriCaribeño Cartagena_SinuHelobiomas del Magdalena y Caribe</t>
  </si>
  <si>
    <t>Bosques naturales del helobioma Magdalena y Caribe en PeriCaribeño cgsmHelobiomas del Magdalena y Caribe</t>
  </si>
  <si>
    <t>Bosques naturales del helobioma Pacífico y Atrato en Choco_Magdalena A_Atrato_S_JuanHelobiomas del Pacífico y Atrato</t>
  </si>
  <si>
    <t>Bosques naturales del helobioma Pacífico y Atrato en Choco_Magdalena Aspave_JuradoHelobiomas del Pacífico y Atrato</t>
  </si>
  <si>
    <t>Bosques naturales del helobioma Pacífico y Atrato en Choco_Magdalena AtratoHelobiomas del Pacífico y Atrato</t>
  </si>
  <si>
    <t>Bosques naturales del helobioma Pacífico y Atrato en Choco_Magdalena Baudo_UtriaHelobiomas del Pacífico y Atrato</t>
  </si>
  <si>
    <t>Bosques naturales del helobioma Pacífico y Atrato en Choco_Magdalena MicayHelobiomas del Pacífico y Atrato</t>
  </si>
  <si>
    <t>Bosques naturales del helobioma Pacífico y Atrato en Choco_Magdalena R_Sucio_MurriHelobiomas del Pacífico y Atrato</t>
  </si>
  <si>
    <t>Bosques naturales del helobioma Pacífico y Atrato en Choco_Magdalena TumacoHelobiomas del Pacífico y Atrato</t>
  </si>
  <si>
    <t>Bosques naturales del helobioma Pacífico y Atrato en NorAndina NW_Cordillera_WHelobiomas del Pacífico y Atrato</t>
  </si>
  <si>
    <t>Bosques naturales del litobioma de la Amazonia y Orinoquia en Amazonia Caguan_FlorenciaLitobiomas de la Amazonia y Orinoq</t>
  </si>
  <si>
    <t>Bosques naturales del litobioma de la Amazonia y Orinoquia</t>
  </si>
  <si>
    <t>Bosques naturales del litobioma de la Amazonia y Orinoquia en Amazonia HuitotoLitobiomas de la Amazonia y Orinoquia</t>
  </si>
  <si>
    <t>Bosques naturales del litobioma de la Amazonia y Orinoquia en Guyana GuainiaLitobiomas de la Amazonia y Orinoquia</t>
  </si>
  <si>
    <t>Bosques naturales del litobioma de la Amazonia y Orinoquia en Guyana VaupesLitobiomas de la Amazonia y Orinoquia</t>
  </si>
  <si>
    <t>Bosques naturales del litobioma de la Amazonia y Orinoquia en Guyana Yari_MiritiLitobiomas de la Amazonia y Orinoquia</t>
  </si>
  <si>
    <t>Bosques naturales del litobioma de la Amazonia y Orinoquia en Orinoquia MaipuresLitobiomas de la Amazonia y Orinoquia</t>
  </si>
  <si>
    <t>Bosques naturales del litobioma de la Amazonia y Orinoquia en Orinoquia Sabanas_AltasLitobiomas de la Amazonia y Orinoquia</t>
  </si>
  <si>
    <t>Bosques naturales del orobioma alto de la Sierra Nevada de Santa Marta en S_N_Santa_Marta Andino_SantaMartOrobioma alto de Santa Marta</t>
  </si>
  <si>
    <t>Bosques naturales del orobioma alto de la Sierra Nevada de Santa Marta</t>
  </si>
  <si>
    <t>Bosques naturales del orobioma alto de los Andes en NorAndina Bosq_Mont_W_RealOrobiomas altos de los Andes</t>
  </si>
  <si>
    <t>Bosques naturales del orobioma alto de los Andes</t>
  </si>
  <si>
    <t>Bosques naturales del orobioma alto de los Andes en NorAndina E_Cord_Oriental_Orobiomas altos de los Andes</t>
  </si>
  <si>
    <t>Bosques naturales del orobioma alto de los Andes en NorAndina Montano_Valle_CaOrobiomas altos de los Andes</t>
  </si>
  <si>
    <t>Bosques naturales del orobioma alto de los Andes en NorAndina Montano_Valle_MaOrobiomas altos de los Andes</t>
  </si>
  <si>
    <t>Bosques naturales del orobioma alto de los Andes en NorAndina NW_Cordillera_WOrobiomas altos de los Andes</t>
  </si>
  <si>
    <t>Bosques naturales del orobioma alto de los Andes en NorAndina PerijaOrobiomas altos de los Andes</t>
  </si>
  <si>
    <t>Bosques naturales del orobioma alto de los Andes en NorAndina SW_Cordillera_WOrobiomas altos de los Andes</t>
  </si>
  <si>
    <t>Bosques naturales del orobioma azonal de Cúcuta en Choco_Magdalena CatatumboOrobiomas azonales de Cúcuta</t>
  </si>
  <si>
    <t>Bosques naturales del orobioma azonal del río Sogamoso en NorAndina Montano_Valle_MaOrobiomas azonales del Río Sogamos</t>
  </si>
  <si>
    <t>Bosques naturales del orobioma azonal del Valle del Patía en NorAndina Valle_seco_PatiaOrobiomas azonales del Valle del P</t>
  </si>
  <si>
    <t>Bosques naturales del orobioma bajo de la Sierra Nevada de Santa Marta y Macuira en PeriCaribeño Alta_GuajiraOrobioma bajo de Santa Marta y Macuira</t>
  </si>
  <si>
    <t>Bosques naturales del orobioma bajo de la Sierra Nevada de Santa Marta y Macuira</t>
  </si>
  <si>
    <t>Bosques naturales del orobioma bajo de la Sierra Nevada de Santa Marta y Macuira en PeriCaribeño Alto_CesarOrobioma bajo de Santa Marta y Macuira</t>
  </si>
  <si>
    <t>Bosques naturales del orobioma bajo de la Sierra Nevada de Santa Marta y Macuira en S_N_Santa_Marta GuachacaOrobioma bajo de Santa Marta y Macuira</t>
  </si>
  <si>
    <t>Bosques naturales del orobioma bajo de la Sierra Nevada de Santa Marta y Macuira en S_N_Santa_Marta SubAndino_SantaMOrobioma bajo de Santa Marta y Mac</t>
  </si>
  <si>
    <t>Bosques naturales del orobioma bajo de los Andes en Amazonia Piedemonte_AmazoOrobiomas bajos de los Andes</t>
  </si>
  <si>
    <t>Bosques naturales del orobioma bajo de los Andes</t>
  </si>
  <si>
    <t>Bosques naturales del orobioma bajo de los Andes en Choco_Magdalena CatatumboOrobiomas bajos de los Andes</t>
  </si>
  <si>
    <t>Bosques naturales del orobioma bajo de los Andes en Guyana Ariari_GuayaberoOrobiomas bajos de los Andes</t>
  </si>
  <si>
    <t>Bosques naturales del orobioma bajo de los Andes en NorAndina Bosq_Mont_W_RealOrobiomas bajos de los Andes</t>
  </si>
  <si>
    <t>Bosques naturales del orobioma bajo de los Andes en NorAndina E_Cord_Oriental_Orobiomas bajos de los Andes</t>
  </si>
  <si>
    <t>Bosques naturales del orobioma bajo de los Andes en NorAndina Montano_Valle_CaOrobiomas bajos de los Andes</t>
  </si>
  <si>
    <t>Bosques naturales del orobioma bajo de los Andes en NorAndina Montano_Valle_MaOrobiomas bajos de los Andes</t>
  </si>
  <si>
    <t>Bosques naturales del orobioma bajo de los Andes en NorAndina NW_Cordillera_WOrobiomas bajos de los Andes</t>
  </si>
  <si>
    <t>Bosques naturales del orobioma bajo de los Andes en NorAndina PerijaOrobiomas bajos de los Andes</t>
  </si>
  <si>
    <t>Bosques naturales del orobioma bajo de los Andes en NorAndina SW_Cordillera_WOrobiomas bajos de los Andes</t>
  </si>
  <si>
    <t>Bosques naturales del orobioma bajo de los Andes en NorAndina Valle_CaucaOrobiomas bajos de los Andes</t>
  </si>
  <si>
    <t>Bosques naturales del orobioma bajo de los Andes en NorAndina Valle_MagdalenaOrobiomas bajos de los Andes</t>
  </si>
  <si>
    <t>Bosques naturales del orobioma bajo de los Andes en NorAndina Valle_seco_PatiaOrobiomas bajos de los Andes</t>
  </si>
  <si>
    <t>Bosques naturales del orobioma bajo de los Andes en Orinoquia Piedemonte_Cas_AOrobiomas bajos de los Andes</t>
  </si>
  <si>
    <t>Bosques naturales del orobioma bajo de los Andes en Orinoquia Piedemonte_MetaOrobiomas bajos de los Andes</t>
  </si>
  <si>
    <t>Bosques naturales del orobioma de La Macarena en Guyana Ariari_GuayaberoOrobioma de La Macarena</t>
  </si>
  <si>
    <t>Bosques naturales del orobioma de La Macarena</t>
  </si>
  <si>
    <t>Bosques naturales del orobioma de La Macarena en Guyana MacarenaOrobioma de La Macarena</t>
  </si>
  <si>
    <t>Bosques naturales del orobioma de La Macarena en Guyana VaupesOrobioma de La Macarena</t>
  </si>
  <si>
    <t>Bosques naturales del orobioma de la serranía de San Lucas en NorAndina San_LucasOrobioma de San Lucas</t>
  </si>
  <si>
    <t>Bosques naturales del orobioma de la serranía del Baudó y Darién en Choco_Magdalena Aspave_JuradoOrobioma del Baudó y Darién</t>
  </si>
  <si>
    <t>Bosques naturales del orobioma de la serranía del Baudó y Darién en Choco_Magdalena Baudo_UtriaOrobioma del Baudó y Darién</t>
  </si>
  <si>
    <t>Bosques naturales del orobioma de la serranía del Baudó y Darién en Choco_Magdalena R_Sucio_MurriOrobioma del Baudó y Darién</t>
  </si>
  <si>
    <t>Bosques naturales del orobioma de la serranía del Baudó y Darién en Choco_Magdalena TacarcunaOrobioma del Baudó y Darién</t>
  </si>
  <si>
    <t>Bosques naturales del orobioma medio de la Sierra Nevada de Santa Marta en S_N_Santa_Marta Andino_SantaMartOrobioma medio de Santa Marta</t>
  </si>
  <si>
    <t>Bosques naturales del orobioma medio de la Sierra Nevada de Santa Marta</t>
  </si>
  <si>
    <t>Bosques naturales del orobioma medio de la Sierra Nevada de Santa Marta en S_N_Santa_Marta SubAndino_SantaMOrobioma medio de Santa Marta</t>
  </si>
  <si>
    <t>Bosques naturales del orobioma medio de los Andes en Amazonia Piedemonte_AmazoOrobiomas medios de los Andes</t>
  </si>
  <si>
    <t>Bosques naturales del orobioma medio de los Andes</t>
  </si>
  <si>
    <t>Bosques naturales del orobioma medio de los Andes en NorAndina Bosq_Mont_W_RealOrobiomas medios de los Andes</t>
  </si>
  <si>
    <t>Bosques naturales del orobioma medio de los Andes en NorAndina E_Cord_Oriental_Orobiomas medios de los Andes</t>
  </si>
  <si>
    <t>Bosques naturales del orobioma medio de los Andes en NorAndina Montano_Valle_CaOrobiomas medios de los Andes</t>
  </si>
  <si>
    <t>Bosques naturales del orobioma medio de los Andes en NorAndina Montano_Valle_MaOrobiomas medios de los Andes</t>
  </si>
  <si>
    <t>Bosques naturales del orobioma medio de los Andes en NorAndina NW_Cordillera_WOrobiomas medios de los Andes</t>
  </si>
  <si>
    <t>Bosques naturales del orobioma medio de los Andes en NorAndina PerijaOrobiomas medios de los Andes</t>
  </si>
  <si>
    <t>Bosques naturales del orobioma medio de los Andes en NorAndina SW_Cordillera_WOrobiomas medios de los Andes</t>
  </si>
  <si>
    <t>Bosques naturales del peinobioma de la Amazonia y Orinoquia en Amazonia Caguan_FlorenciaPeinobiomas de la Amazonia y Orino</t>
  </si>
  <si>
    <t>Bosques naturales del peinobioma de la Amazonia y Orinoquia</t>
  </si>
  <si>
    <t>Bosques naturales del peinobioma de la Amazonia y Orinoquia en Guyana Ariari_GuayaberoPeinobiomas de la Amazonia y Orino</t>
  </si>
  <si>
    <t>Bosques naturales del peinobioma de la Amazonia y Orinoquia en Guyana B_N_GuaviarePeinobiomas de la Amazonia y Orinoquia</t>
  </si>
  <si>
    <t>Bosques naturales del peinobioma de la Amazonia y Orinoquia en Guyana GuainiaPeinobiomas de la Amazonia y Orinoquia</t>
  </si>
  <si>
    <t>Bosques naturales del peinobioma de la Amazonia y Orinoquia en Guyana LozadaPeinobiomas de la Amazonia y Orinoquia</t>
  </si>
  <si>
    <t>Bosques naturales del peinobioma de la Amazonia y Orinoquia en Guyana MacarenaPeinobiomas de la Amazonia y Orinoquia</t>
  </si>
  <si>
    <t>Bosques naturales del peinobioma de la Amazonia y Orinoquia en Guyana VaupesPeinobiomas de la Amazonia y Orinoquia</t>
  </si>
  <si>
    <t>Bosques naturales del peinobioma de la Amazonia y Orinoquia en Guyana Yari_MiritiPeinobiomas de la Amazonia y Orinoquia</t>
  </si>
  <si>
    <t>Bosques naturales del peinobioma de la Amazonia y Orinoquia en NorAndina E_Cord_Oriental_Peinobiomas de la Amazonia y Orino</t>
  </si>
  <si>
    <t>Bosques naturales del peinobioma de la Amazonia y Orinoquia en Orinoquia Arauca_ApurePeinobiomas de la Amazonia y Orinoquia</t>
  </si>
  <si>
    <t>Bosques naturales del peinobioma de la Amazonia y Orinoquia en Orinoquia CasanarePeinobiomas de la Amazonia y Orinoquia</t>
  </si>
  <si>
    <t>Bosques naturales del peinobioma de la Amazonia y Orinoquia en Orinoquia MaipuresPeinobiomas de la Amazonia y Orinoquia</t>
  </si>
  <si>
    <t>Bosques naturales del peinobioma de la Amazonia y Orinoquia en Orinoquia Piedemonte_Cas_APeinobiomas de la Amazonia y Orino</t>
  </si>
  <si>
    <t>Bosques naturales del peinobioma de la Amazonia y Orinoquia en Orinoquia Piedemonte_MetaPeinobiomas de la Amazonia y Orinoq</t>
  </si>
  <si>
    <t>Bosques naturales del peinobioma de la Amazonia y Orinoquia en Orinoquia Sabanas_AltasPeinobiomas de la Amazonia y Orinoqui</t>
  </si>
  <si>
    <t>Bosques naturales del zonobioma alterno hígrico y/o subxerofítico tropical del Alto Magdalena en NorAndina Montano_Valle_MaZonobioma alternohígrico y/o subxe</t>
  </si>
  <si>
    <t>Bosques naturales del zonobioma alterno hígrico y/o subxerofítico tropical del Alto Magdalena en NorAndina Valle_MagdalenaZonobioma alternohígrico y/o subxer</t>
  </si>
  <si>
    <t>Bosques naturales del zonobioma del desierto tropical de La Guajira y Santa Marta en PeriCaribeño Alta_GuajiraZonobioma del desierto tropical de La</t>
  </si>
  <si>
    <t>Bosques naturales del zonobioma del desierto tropical de La Guajira y Santa Marta</t>
  </si>
  <si>
    <t>Bosques naturales del zonobioma húmedo tropical de la Amazonia y Orinoquia en Amazonia Caguan_FlorenciaZonobioma húmedo tropical de la Am</t>
  </si>
  <si>
    <t>Bosques naturales del zonobioma húmedo tropical de la Amazonia y Orinoquia en Amazonia HuitotoZonobioma húmedo tropical de la Amazonia y</t>
  </si>
  <si>
    <t>Bosques naturales del zonobioma húmedo tropical de la Amazonia y Orinoquia en Amazonia Piedemonte_AmazoZonobioma húmedo tropical de la Am</t>
  </si>
  <si>
    <t>Bosques naturales del zonobioma húmedo tropical de la Amazonia y Orinoquia en Amazonia Putumayo_KofanZonobioma húmedo tropical de la Amaz</t>
  </si>
  <si>
    <t>Bosques naturales del zonobioma húmedo tropical de la Amazonia y Orinoquia en Amazonia TicunaZonobioma húmedo tropical de la Amazonia y O</t>
  </si>
  <si>
    <t>Bosques naturales del zonobioma húmedo tropical de la Amazonia y Orinoquia en Guyana Ariari_GuayaberoZonobioma húmedo tropical de la Am</t>
  </si>
  <si>
    <t>Bosques naturales del zonobioma húmedo tropical de la Amazonia y Orinoquia en Guyana B_N_GuaviareZonobioma húmedo tropical de la Amazon</t>
  </si>
  <si>
    <t>Bosques naturales del zonobioma húmedo tropical de la Amazonia y Orinoquia en Guyana GuainiaZonobioma húmedo tropical de la Amazonia y</t>
  </si>
  <si>
    <t>Bosques naturales del zonobioma húmedo tropical de la Amazonia y Orinoquia en Guyana LozadaZonobioma húmedo tropical de la Amazonia y O</t>
  </si>
  <si>
    <t>Bosques naturales del zonobioma húmedo tropical de la Amazonia y Orinoquia en Guyana MacarenaZonobioma húmedo tropical de la Amazonia y</t>
  </si>
  <si>
    <t>Bosques naturales del zonobioma húmedo tropical de la Amazonia y Orinoquia en Guyana VaupesZonobioma húmedo tropical de la Amazonia y O</t>
  </si>
  <si>
    <t>Bosques naturales del zonobioma húmedo tropical de la Amazonia y Orinoquia en Guyana Yari_MiritiZonobioma húmedo tropical de la Amazoni</t>
  </si>
  <si>
    <t>Bosques naturales del zonobioma húmedo tropical de la Amazonia y Orinoquia en Orinoquia Arauca_ApureZonobioma húmedo tropical de la Amazon</t>
  </si>
  <si>
    <t>Bosques naturales del zonobioma húmedo tropical de la Amazonia y Orinoquia en Orinoquia CasanareZonobioma húmedo tropical de la Amazonia y</t>
  </si>
  <si>
    <t>Bosques naturales del zonobioma húmedo tropical de la Amazonia y Orinoquia en Orinoquia Piedemonte_Cas_AZonobioma húmedo tropical de la Am</t>
  </si>
  <si>
    <t>Bosques naturales del zonobioma húmedo tropical de la Amazonia y Orinoquia en Orinoquia Piedemonte_MetaZonobioma húmedo tropical de la Ama</t>
  </si>
  <si>
    <t>Bosques naturales del zonobioma húmedo tropical de la Amazonia y Orinoquia en Orinoquia Sabanas_AltasZonobioma húmedo tropical de la Amazo</t>
  </si>
  <si>
    <t>Bosques naturales del zonobioma húmedo tropical del Catatumbo en Choco_Magdalena CatatumboZonobioma húmedo tropical del Catatumbo</t>
  </si>
  <si>
    <t>Bosques naturales del zonobioma húmedo tropical del Magdalena y Caribe en Choco_Magdalena CarareZonobioma húmedo tropical del Magdalena y Ca</t>
  </si>
  <si>
    <t>Bosques naturales del zonobioma húmedo tropical del Magdalena y Caribe en Choco_Magdalena Lebrija_GloriaZonobioma húmedo tropical del Magdal</t>
  </si>
  <si>
    <t>Bosques naturales del zonobioma húmedo tropical del Magdalena y Caribe en Choco_Magdalena NechiZonobioma húmedo tropical del Magdalena y Car</t>
  </si>
  <si>
    <t>Bosques naturales del zonobioma húmedo tropical del Magdalena y Caribe en Choco_Magdalena R_Sucio_MurriZonobioma húmedo tropical del Magdale</t>
  </si>
  <si>
    <t>Bosques naturales del zonobioma húmedo tropical del Magdalena y Caribe en Choco_Magdalena Sinu_San_JorgeZonobioma húmedo tropical del Magdal</t>
  </si>
  <si>
    <t>Bosques naturales del zonobioma húmedo tropical del Magdalena y Caribe en Choco_Magdalena TurboZonobioma húmedo tropical del Magdalena y Car</t>
  </si>
  <si>
    <t>Bosques naturales del zonobioma húmedo tropical del Magdalena y Caribe en PeriCaribeño Santa_MartaZonobioma húmedo tropical del Magdalena</t>
  </si>
  <si>
    <t>Bosques naturales del zonobioma húmedo tropical del Magdalena y Caribe en S_N_Santa_Marta GuachacaZonobioma húmedo tropical del Magdalena y</t>
  </si>
  <si>
    <t>Bosques naturales del zonobioma húmedo tropical del Pacífico y Atrato en Choco_Magdalena A_Atrato_S_JuanZonobioma húmedo tropical del Pacíf</t>
  </si>
  <si>
    <t>Bosques naturales del zonobioma húmedo tropical del Pacífico y Atrato en Choco_Magdalena Aspave_JuradoZonobioma húmedo tropical del Pacífic</t>
  </si>
  <si>
    <t>Bosques naturales del zonobioma húmedo tropical del Pacífico y Atrato en Choco_Magdalena AtratoZonobioma húmedo tropical del Pacífico y Atr</t>
  </si>
  <si>
    <t>Bosques naturales del zonobioma húmedo tropical del Pacífico y Atrato en Choco_Magdalena Baudo_UtriaZonobioma húmedo tropical del Pacífico</t>
  </si>
  <si>
    <t>Bosques naturales del zonobioma húmedo tropical del Pacífico y Atrato en Choco_Magdalena MicayZonobioma húmedo tropical del Pacífico y Atra</t>
  </si>
  <si>
    <t>Bosques naturales del zonobioma húmedo tropical del Pacífico y Atrato en Choco_Magdalena R_Sucio_MurriZonobioma húmedo tropical del Pacífic</t>
  </si>
  <si>
    <t>Bosques naturales del zonobioma húmedo tropical del Pacífico y Atrato en Choco_Magdalena TumacoZonobioma húmedo tropical del Pacífico y Atr</t>
  </si>
  <si>
    <t>Bosques naturales del zonobioma húmedo tropical del Pacífico y Atrato en NorAndina NW_Cordillera_WZonobioma húmedo tropical del Pacíf</t>
  </si>
  <si>
    <t>Bosques naturales del zonobioma húmedo tropical del Pacífico y Atrato en NorAndina SW_Cordillera_WZonobioma húmedo tropical del Pacíf</t>
  </si>
  <si>
    <t>Bosques naturales del zonobioma húmedo tropical del Pacífico y Atrato en Pacifico BuenaventuraMarino</t>
  </si>
  <si>
    <t>Bosques naturales del zonobioma seco tropical del Caribe en Choco_Magdalena Lebrija_GloriaZonobioma seco tropical del Caribe</t>
  </si>
  <si>
    <t>Bosques naturales del zonobioma seco tropical del Caribe</t>
  </si>
  <si>
    <t>Bosques naturales del zonobioma seco tropical del Caribe en Choco_Magdalena NechiZonobioma seco tropical del Caribe</t>
  </si>
  <si>
    <t>Bosques naturales del zonobioma seco tropical del Caribe en Choco_Magdalena Sinu_San_JorgeZonobioma seco tropical del Caribe</t>
  </si>
  <si>
    <t>Bosques naturales del zonobioma seco tropical del Caribe en Choco_Magdalena TurboZonobioma seco tropical del Caribe</t>
  </si>
  <si>
    <t>Bosques naturales del zonobioma seco tropical del Caribe en NorAndina San_LucasZonobioma seco tropical del Caribe</t>
  </si>
  <si>
    <t>Bosques naturales del zonobioma seco tropical del Caribe en PeriCaribeño Alto_CesarZonobioma seco tropical del Caribe</t>
  </si>
  <si>
    <t>Bosques naturales del zonobioma seco tropical del Caribe en PeriCaribeño Ariguani_CesarZonobioma seco tropical del Caribe</t>
  </si>
  <si>
    <t>Bosques naturales del zonobioma seco tropical del Caribe en PeriCaribeño Baja_GuajiraZonobioma seco tropical del Caribe</t>
  </si>
  <si>
    <t>Bosques naturales del zonobioma seco tropical del Caribe en PeriCaribeño Cartagena_SinuZonobioma seco tropical del Caribe</t>
  </si>
  <si>
    <t>Bosques naturales del zonobioma seco tropical del Caribe en PeriCaribeño Montes_Maria_PioZonobioma seco tropical del Caribe</t>
  </si>
  <si>
    <t>Bosques naturales del zonobioma seco tropical del Caribe en PeriCaribeño Santa_MartaZonobioma seco tropical del Caribe</t>
  </si>
  <si>
    <t>Bosques naturales del zonobioma seco tropical del Caribe en S_N_Santa_Marta GuachacaZonobioma seco tropical del Caribe</t>
  </si>
  <si>
    <t>Glaciares y nieves del orobioma alto de la Sierra Nevada de Santa Marta en S_N_Santa_Marta Paramo_SantaMartOrobioma alto de Santa Marta</t>
  </si>
  <si>
    <t>Glaciares y nieves del orobioma alto de la Sierra Nevada de Santa Marta</t>
  </si>
  <si>
    <t>Glaciares y nieves del orobioma alto de los Andes en NorAndina Paramo_BoyacaOrobiomas altos de los Andes</t>
  </si>
  <si>
    <t>Glaciares y nieves del orobioma alto de los Andes</t>
  </si>
  <si>
    <t>Glaciares y nieves del orobioma alto de los Andes en NorAndina Paramo_Old_CaldaOrobiomas altos de los Andes</t>
  </si>
  <si>
    <t>Glaciares y nieves del orobioma alto de los Andes en NorAndina Paramo_V_T_HOrobiomas altos de los Andes</t>
  </si>
  <si>
    <t>Herbáceas y arbustivas Costeras del halobioma del Caribe en Choco_Magdalena AtratoHalobioma del Caribe</t>
  </si>
  <si>
    <t>Herbáceas y arbustivas Costeras del halobioma del Caribe en Choco_Magdalena TurboHalobioma del Caribe</t>
  </si>
  <si>
    <t>Herbáceas y arbustivas Costeras del halobioma del Caribe en PeriCaribeño Alta_GuajiraHalobioma del Caribe</t>
  </si>
  <si>
    <t>Herbáceas y arbustivas Costeras del halobioma del Caribe en PeriCaribeño Cartagena_SinuHalobioma del Caribe</t>
  </si>
  <si>
    <t>Herbáceas y arbustivas Costeras del halobioma del Caribe en PeriCaribeño cgsmHalobioma del Caribe</t>
  </si>
  <si>
    <t>Herbáceas y arbustivas costeras del halobioma del Pacífico en Choco_Magdalena A_Atrato_S_JuanHalobiomas del Pacífico</t>
  </si>
  <si>
    <t>Herbáceas y arbustivas costeras del halobioma del Pacífico en Choco_Magdalena Aspave_JuradoHalobiomas del Pacífico</t>
  </si>
  <si>
    <t>Herbáceas y arbustivas costeras del halobioma del Pacífico en Choco_Magdalena Baudo_UtriaHalobiomas del Pacífico</t>
  </si>
  <si>
    <t>Herbáceas y arbustivas costeras del halobioma del Pacífico en Choco_Magdalena MicayHalobiomas del Pacífico</t>
  </si>
  <si>
    <t>Herbáceas y arbustivas costeras del halobioma del Pacífico en Choco_Magdalena TumacoHalobiomas del Pacífico</t>
  </si>
  <si>
    <t>Herbáceas y arbustivas costeras del halobioma del Pacífico en Pacifico NayaMarino</t>
  </si>
  <si>
    <t>Herbáceas y arbustivas costeras del helobioma Magdalena y Caribe en PeriCaribeño cgsmHelobiomas del Magdalena y Caribe</t>
  </si>
  <si>
    <t>Herbáceas y arbustivas costeras del helobioma Pacífico y Atrato en Choco_Magdalena AtratoHelobiomas del Pacífico y Atrato</t>
  </si>
  <si>
    <t>Herbáceas y arbustivas costeras del helobioma Pacífico y Atrato en Choco_Magdalena R_Sucio_MurriHelobiomas del Pacífico y Atrato</t>
  </si>
  <si>
    <t>Herbáceas y arbustivas costeras del orobioma del Baudó y Darién en Choco_Magdalena R_Sucio_MurriOrobioma del Baudó y Darién</t>
  </si>
  <si>
    <t>Herbáceas y arbustivas costeras del zonobioma del desierto tropical de La Guajira y Santa Marta en PeriCaribeño Alta_GuajiraZonobioma del desierto tropical de La</t>
  </si>
  <si>
    <t>Herbáceas y arbustivas costeras del zonobioma del desierto tropical de La Guajira y Santa Marta en PeriCaribeño Santa_MartaZonobioma del desierto tropical de La G</t>
  </si>
  <si>
    <t>Herbáceas y arbustivas costeras del zonobioma húmedo tropical del Magdalena y Caribe en Choco_Magdalena R_Sucio_MurriZonobioma húmedo tropical del Magdale</t>
  </si>
  <si>
    <t>Herbáceas y arbustivas costeras del zonobioma húmedo tropical del Magdalena y Caribe en Choco_Magdalena TurboZonobioma húmedo tropical del Magdalena y Car</t>
  </si>
  <si>
    <t>Herbáceas y arbustivas costeras del zonobioma húmedo tropical del Pacífico y Atrato en Choco_Magdalena A_Atrato_S_JuanZonobioma húmedo tropical del Pacíf</t>
  </si>
  <si>
    <t>Herbáceas y arbustivas costeras del zonobioma húmedo tropical del Pacífico y Atrato en Choco_Magdalena MicayZonobioma húmedo tropical del Pacífico y Atra</t>
  </si>
  <si>
    <t>Herbáceas y arbustivas costeras del zonobioma húmedo tropical del Pacífico y Atrato en Choco_Magdalena R_Sucio_MurriZonobioma húmedo tropical del Pacífic</t>
  </si>
  <si>
    <t>Herbáceas y arbustivas costeras del zonobioma seco tropical del Caribe en PeriCaribeño Cartagena_SinuZonobioma seco tropical del Caribe</t>
  </si>
  <si>
    <t>Herbazales del halobioma del Caribe en PeriCaribeño Alta_GuajiraHalobioma del Caribe</t>
  </si>
  <si>
    <t>Herbazales del halobioma del Caribe</t>
  </si>
  <si>
    <t>Herbazales del halobioma del Caribe en PeriCaribeño Baja_GuajiraHalobioma del Caribe</t>
  </si>
  <si>
    <t>Herbazales del helobioma Amazonia y Orinoquia en Amazonia Caguan_FlorenciaHelobiomas de la Amazonia y Orinoq</t>
  </si>
  <si>
    <t>Herbazales del helobioma Amazonia y Orinoquia</t>
  </si>
  <si>
    <t>Herbazales del helobioma Amazonia y Orinoquia en Guyana B_N_GuaviareHelobiomas de la Amazonia y Orinoquia</t>
  </si>
  <si>
    <t>Herbazales del helobioma Amazonia y Orinoquia en Guyana GuainiaHelobiomas de la Amazonia y Orinoquia</t>
  </si>
  <si>
    <t>Herbazales del helobioma Amazonia y Orinoquia en Guyana LozadaHelobiomas de la Amazonia y Orinoquia</t>
  </si>
  <si>
    <t>Herbazales del helobioma Amazonia y Orinoquia en Guyana VaupesHelobiomas de la Amazonia y Orinoquia</t>
  </si>
  <si>
    <t>Herbazales del helobioma Amazonia y Orinoquia en Guyana Yari_MiritiHelobiomas de la Amazonia y Orinoquia</t>
  </si>
  <si>
    <t>Herbazales del helobioma Amazonia y Orinoquia en Orinoquia Arauca_ApureHelobiomas de la Amazonia y Orinoquia</t>
  </si>
  <si>
    <t>Herbazales del helobioma Amazonia y Orinoquia en Orinoquia CasanareHelobiomas de la Amazonia y Orinoquia</t>
  </si>
  <si>
    <t>Herbazales del helobioma Amazonia y Orinoquia en Orinoquia MaipuresHelobiomas de la Amazonia y Orinoquia</t>
  </si>
  <si>
    <t>Herbazales del helobioma Amazonia y Orinoquia en Orinoquia Piedemonte_Cas_AHelobiomas de la Amazonia y Orinoq</t>
  </si>
  <si>
    <t>Herbazales del helobioma Amazonia y Orinoquia en Orinoquia Piedemonte_MetaHelobiomas de la Amazonia y Orinoqu</t>
  </si>
  <si>
    <t>Herbazales del helobioma Amazonia y Orinoquia en Orinoquia Sabanas_AltasHelobiomas de la Amazonia y Orinoquia</t>
  </si>
  <si>
    <t>Herbazales del helobioma de La Guajira en PeriCaribeño Alta_GuajiraHelobioma de La Guajira</t>
  </si>
  <si>
    <t>Herbazales del helobioma de La Guajira</t>
  </si>
  <si>
    <t>Herbazales del helobioma de La Guajira en PeriCaribeño Baja_GuajiraHelobioma de La Guajira</t>
  </si>
  <si>
    <t>Herbazales del helobioma Magdalena y Caribe en Choco_Magdalena Sinu_San_JorgeHelobiomas del Magdalena y Caribe</t>
  </si>
  <si>
    <t>Herbazales del helobioma Magdalena y Caribe</t>
  </si>
  <si>
    <t>Herbazales del helobioma Magdalena y Caribe en PeriCaribeño Cartagena_SinuHelobiomas del Magdalena y Caribe</t>
  </si>
  <si>
    <t>Herbazales del litobioma de la Amazonia y Orinoquia en Amazonia Caguan_FlorenciaLitobiomas de la Amazonia y Orinoq</t>
  </si>
  <si>
    <t>Herbazales del litobioma de la Amazonia y Orinoquia</t>
  </si>
  <si>
    <t>Herbazales del litobioma de la Amazonia y Orinoquia en Amazonia HuitotoLitobiomas de la Amazonia y Orinoquia</t>
  </si>
  <si>
    <t>Herbazales del litobioma de la Amazonia y Orinoquia en Guyana B_N_GuaviareLitobiomas de la Amazonia y Orinoquia</t>
  </si>
  <si>
    <t>Herbazales del litobioma de la Amazonia y Orinoquia en Guyana GuainiaLitobiomas de la Amazonia y Orinoquia</t>
  </si>
  <si>
    <t>Herbazales del litobioma de la Amazonia y Orinoquia en Guyana VaupesLitobiomas de la Amazonia y Orinoquia</t>
  </si>
  <si>
    <t>Herbazales del litobioma de la Amazonia y Orinoquia en Guyana Yari_MiritiLitobiomas de la Amazonia y Orinoquia</t>
  </si>
  <si>
    <t>Herbazales del litobioma de la Amazonia y Orinoquia en Orinoquia MaipuresLitobiomas de la Amazonia y Orinoquia</t>
  </si>
  <si>
    <t>Herbazales del litobioma de la Amazonia y Orinoquia en Orinoquia Sabanas_AltasLitobiomas de la Amazonia y Orinoquia</t>
  </si>
  <si>
    <t>Herbazales del orobioma alto de la Sierra Nevada de Santa Marta en S_N_Santa_Marta Andino_SantaMartOrobioma alto de Santa Marta</t>
  </si>
  <si>
    <t>Herbazales del orobioma alto de la Sierra Nevada de Santa Marta</t>
  </si>
  <si>
    <t>Herbazales del orobioma alto de la Sierra Nevada de Santa Marta en S_N_Santa_Marta Paramo_SantaMartOrobioma alto de Santa Marta</t>
  </si>
  <si>
    <t>Herbazales del orobioma alto de los Andes en NorAndina E_Cord_Oriental_Orobiomas altos de los Andes</t>
  </si>
  <si>
    <t>Herbazales del orobioma alto de los Andes</t>
  </si>
  <si>
    <t>Herbazales del orobioma alto de los Andes en NorAndina Paramo_BelmiraOrobiomas altos de los Andes</t>
  </si>
  <si>
    <t>Herbazales del orobioma alto de los Andes en NorAndina Paramo_BoyacaOrobiomas altos de los Andes</t>
  </si>
  <si>
    <t>Herbazales del orobioma alto de los Andes en NorAndina Paramo_CundinamaOrobiomas altos de los Andes</t>
  </si>
  <si>
    <t>Herbazales del orobioma alto de los Andes en NorAndina Paramo_DuendeOrobiomas altos de los Andes</t>
  </si>
  <si>
    <t>Herbazales del orobioma alto de los Andes en NorAndina Paramo_Frontino_Orobiomas altos de los Andes</t>
  </si>
  <si>
    <t>Herbazales del orobioma alto de los Andes en NorAndina Paramo_MacizoOrobiomas altos de los Andes</t>
  </si>
  <si>
    <t>Herbazales del orobioma alto de los Andes en NorAndina Paramo_MirafloreOrobiomas altos de los Andes</t>
  </si>
  <si>
    <t>Herbazales del orobioma alto de los Andes en NorAndina Paramo_NariñoOrobiomas altos de los Andes</t>
  </si>
  <si>
    <t>Herbazales del orobioma alto de los Andes en NorAndina Paramo_Old_CaldaOrobiomas altos de los Andes</t>
  </si>
  <si>
    <t>Herbazales del orobioma alto de los Andes en NorAndina Paramo_ParamilloOrobiomas altos de los Andes</t>
  </si>
  <si>
    <t>Herbazales del orobioma alto de los Andes en NorAndina Paramo_PerijaOrobiomas altos de los Andes</t>
  </si>
  <si>
    <t>Herbazales del orobioma alto de los Andes en NorAndina Paramo_PicachosOrobiomas altos de los Andes</t>
  </si>
  <si>
    <t>Herbazales del orobioma alto de los Andes en NorAndina Paramo_SantanderOrobiomas altos de los Andes</t>
  </si>
  <si>
    <t>Herbazales del orobioma alto de los Andes en NorAndina Paramo_V_T_HOrobiomas altos de los Andes</t>
  </si>
  <si>
    <t>Herbazales del orobioma azonal de Cúcuta en Choco_Magdalena CatatumboOrobiomas azonales de Cúcuta</t>
  </si>
  <si>
    <t>Herbazales del orobioma azonal del río Dagua en NorAndina SW_Cordillera_WOrobiomas azonales Río Dagua</t>
  </si>
  <si>
    <t>Herbazales del orobioma azonal del río Sogamoso en NorAndina Montano_Valle_MaOrobiomas azonales del Río Sogamos</t>
  </si>
  <si>
    <t>Herbazales del orobioma azonal del Valle del Patía en NorAndina Valle_seco_PatiaOrobiomas azonales del Valle del P</t>
  </si>
  <si>
    <t>Herbazales del orobioma bajo de la Sierra Nevada de Santa Marta y Macuira en PeriCaribeño Alta_GuajiraOrobioma bajo de Santa Marta y Macuira</t>
  </si>
  <si>
    <t>Herbazales del orobioma bajo de la Sierra Nevada de Santa Marta y Macuira</t>
  </si>
  <si>
    <t>Herbazales del orobioma bajo de la Sierra Nevada de Santa Marta y Macuira en S_N_Santa_Marta GuachacaOrobioma bajo de Santa Marta y Macuira</t>
  </si>
  <si>
    <t>Herbazales del orobioma bajo de los Andes en Choco_Magdalena CatatumboOrobiomas bajos de los Andes</t>
  </si>
  <si>
    <t>Herbazales del orobioma bajo de los Andes</t>
  </si>
  <si>
    <t>Herbazales del orobioma bajo de los Andes en NorAndina E_Cord_Oriental_Orobiomas bajos de los Andes</t>
  </si>
  <si>
    <t>Herbazales del orobioma bajo de los Andes en NorAndina Montano_Valle_MaOrobiomas bajos de los Andes</t>
  </si>
  <si>
    <t>Herbazales del orobioma bajo de los Andes en NorAndina PerijaOrobiomas bajos de los Andes</t>
  </si>
  <si>
    <t>Herbazales del orobioma bajo de los Andes en NorAndina SW_Cordillera_WOrobiomas bajos de los Andes</t>
  </si>
  <si>
    <t>Herbazales del orobioma bajo de los Andes en NorAndina Valle_seco_PatiaOrobiomas bajos de los Andes</t>
  </si>
  <si>
    <t>Herbazales del orobioma de La Macarena en Guyana MacarenaOrobioma de La Macarena</t>
  </si>
  <si>
    <t>Herbazales del orobioma de La Macarena</t>
  </si>
  <si>
    <t>Herbazales del orobioma de La Macarena en Guyana VaupesOrobioma de La Macarena</t>
  </si>
  <si>
    <t>Herbazales del orobioma de la serranía de San Lucas en NorAndina San_LucasOrobioma de San Lucas</t>
  </si>
  <si>
    <t>Herbazales del orobioma medio de la Sierra Nevada de Santa Marta en S_N_Santa_Marta Andino_SantaMartOrobioma medio de Santa Marta</t>
  </si>
  <si>
    <t>Herbazales del orobioma medio de la Sierra Nevada de Santa Marta</t>
  </si>
  <si>
    <t>Herbazales del orobioma medio de los Andes en NorAndina Bosq_Mont_W_RealOrobiomas medios de los Andes</t>
  </si>
  <si>
    <t>Herbazales del orobioma medio de los Andes</t>
  </si>
  <si>
    <t>Herbazales del orobioma medio de los Andes en NorAndina E_Cord_Oriental_Orobiomas medios de los Andes</t>
  </si>
  <si>
    <t>Herbazales del orobioma medio de los Andes en NorAndina Montano_Valle_MaOrobiomas medios de los Andes</t>
  </si>
  <si>
    <t>Herbazales del orobioma medio de los Andes en NorAndina PerijaOrobiomas medios de los Andes</t>
  </si>
  <si>
    <t>Herbazales del orobioma medio de los Andes en NorAndina SW_Cordillera_WOrobiomas medios de los Andes</t>
  </si>
  <si>
    <t>Herbazales del peinobioma de la Amazonia y Orinoquia en Amazonia Caguan_FlorenciaPeinobiomas de la Amazonia y Orino</t>
  </si>
  <si>
    <t>Herbazales del peinobioma de la Amazonia y Orinoquia</t>
  </si>
  <si>
    <t>Herbazales del peinobioma de la Amazonia y Orinoquia en Guyana B_N_GuaviarePeinobiomas de la Amazonia y Orinoquia</t>
  </si>
  <si>
    <t>Herbazales del peinobioma de la Amazonia y Orinoquia en Guyana GuainiaPeinobiomas de la Amazonia y Orinoquia</t>
  </si>
  <si>
    <t>Herbazales del peinobioma de la Amazonia y Orinoquia en Guyana VaupesPeinobiomas de la Amazonia y Orinoquia</t>
  </si>
  <si>
    <t>Herbazales del peinobioma de la Amazonia y Orinoquia en Orinoquia Arauca_ApurePeinobiomas de la Amazonia y Orinoquia</t>
  </si>
  <si>
    <t>Herbazales del peinobioma de la Amazonia y Orinoquia en Orinoquia CasanarePeinobiomas de la Amazonia y Orinoquia</t>
  </si>
  <si>
    <t>Herbazales del peinobioma de la Amazonia y Orinoquia en Orinoquia MaipuresPeinobiomas de la Amazonia y Orinoquia</t>
  </si>
  <si>
    <t>Herbazales del peinobioma de la Amazonia y Orinoquia en Orinoquia Piedemonte_Cas_APeinobiomas de la Amazonia y Orino</t>
  </si>
  <si>
    <t>Herbazales del peinobioma de la Amazonia y Orinoquia en Orinoquia Piedemonte_MetaPeinobiomas de la Amazonia y Orinoq</t>
  </si>
  <si>
    <t>Herbazales del peinobioma de la Amazonia y Orinoquia en Orinoquia Sabanas_AltasPeinobiomas de la Amazonia y Orinoqui</t>
  </si>
  <si>
    <t>Herbazales del zonobioma alterno hígrico y/o subxerofítico tropical del Alto Magdalena en NorAndina Valle_MagdalenaZonobioma alternohígrico y/o subxer</t>
  </si>
  <si>
    <t>Herbazales del zonobioma del desierto tropical de La Guajira y Santa Marta en PeriCaribeño Alta_GuajiraZonobioma del desierto tropical de La</t>
  </si>
  <si>
    <t>Herbazales del zonobioma del desierto tropical de La Guajira y Santa Marta</t>
  </si>
  <si>
    <t>Herbazales del zonobioma húmedo tropical de la Amazonia y Orinoquia en Amazonia Caguan_FlorenciaZonobioma húmedo tropical de la Am</t>
  </si>
  <si>
    <t>Herbazales del zonobioma húmedo tropical de la Amazonia y Orinoquia en Guyana B_N_GuaviareZonobioma húmedo tropical de la Amazon</t>
  </si>
  <si>
    <t>Herbazales del zonobioma húmedo tropical de la Amazonia y Orinoquia en Guyana GuainiaZonobioma húmedo tropical de la Amazonia y</t>
  </si>
  <si>
    <t>Herbazales del zonobioma húmedo tropical de la Amazonia y Orinoquia en Guyana MacarenaZonobioma húmedo tropical de la Amazonia y</t>
  </si>
  <si>
    <t>Herbazales del zonobioma húmedo tropical de la Amazonia y Orinoquia en Guyana VaupesZonobioma húmedo tropical de la Amazonia y O</t>
  </si>
  <si>
    <t>Herbazales del zonobioma húmedo tropical de la Amazonia y Orinoquia en Guyana Yari_MiritiZonobioma húmedo tropical de la Amazoni</t>
  </si>
  <si>
    <t>Herbazales del zonobioma húmedo tropical de la Amazonia y Orinoquia en Orinoquia Arauca_ApureZonobioma húmedo tropical de la Amazon</t>
  </si>
  <si>
    <t>Herbazales del zonobioma húmedo tropical de la Amazonia y Orinoquia en Orinoquia CasanareZonobioma húmedo tropical de la Amazonia y</t>
  </si>
  <si>
    <t>Herbazales del zonobioma húmedo tropical de la Amazonia y Orinoquia en Orinoquia Piedemonte_Cas_AZonobioma húmedo tropical de la Am</t>
  </si>
  <si>
    <t>Herbazales del zonobioma húmedo tropical de la Amazonia y Orinoquia en Orinoquia Sabanas_AltasZonobioma húmedo tropical de la Amazo</t>
  </si>
  <si>
    <t>Herbazales del zonobioma húmedo tropical del Magdalena y Caribe en Choco_Magdalena Lebrija_GloriaZonobioma húmedo tropical del Magdal</t>
  </si>
  <si>
    <t>Herbazales del zonobioma húmedo tropical del Magdalena y Caribe en Choco_Magdalena NechiZonobioma húmedo tropical del Magdalena y Car</t>
  </si>
  <si>
    <t>Herbazales del zonobioma seco tropical del Caribe en Choco_Magdalena Sinu_San_JorgeZonobioma seco tropical del Caribe</t>
  </si>
  <si>
    <t>Herbazales del zonobioma seco tropical del Caribe</t>
  </si>
  <si>
    <t>Herbazales del zonobioma seco tropical del Caribe en PeriCaribeño Alto_CesarZonobioma seco tropical del Caribe</t>
  </si>
  <si>
    <t>Herbazales del zonobioma seco tropical del Caribe en PeriCaribeño Baja_GuajiraZonobioma seco tropical del Caribe</t>
  </si>
  <si>
    <t>Herbazales del zonobioma seco tropical del Caribe en PeriCaribeño Cartagena_SinuZonobioma seco tropical del Caribe</t>
  </si>
  <si>
    <t>Manglar de San Andrés y Providencia en PeriCaribeño Manglar_Carib_SABioma insular del Caribe</t>
  </si>
  <si>
    <t>Manglar del Caribe en Choco_Magdalena Manglar_Carib_UrHalobioma del Caribe</t>
  </si>
  <si>
    <t>Manglar del Caribe</t>
  </si>
  <si>
    <t>Manglar del Caribe en PeriCaribeño Manglar_Carib_CaHalobioma del Caribe</t>
  </si>
  <si>
    <t>Manglar del Caribe en PeriCaribeño Manglar_Carib_GuHalobioma del Caribe</t>
  </si>
  <si>
    <t>Manglar del Caribe en PeriCaribeño Manglar_Carib_SMHalobioma del Caribe</t>
  </si>
  <si>
    <t>Manglar del Pacífico en Choco_Magdalena Manglar_Pacif_NHalobiomas del Pacífico</t>
  </si>
  <si>
    <t>Manglar del Pacífico en Choco_Magdalena Manglar_Pacif_SHalobiomas del Pacífico</t>
  </si>
  <si>
    <t>Zonas desnudas del orobioma bajo de la Sierra Nevada de Santa Marta y Macuira en PeriCaribeño Alta_GuajiraOrobioma bajo de Santa Marta y Macuira</t>
  </si>
  <si>
    <t>Zonas desnudas del orobioma bajo de la Sierra Nevada de Santa Marta y Macuira</t>
  </si>
  <si>
    <t>Zonas desnudas del zonobioma del desierto tropical de La Guajira y Santa Marta en PeriCaribeño Alta_GuajiraZonobioma del desierto tropical de La</t>
  </si>
  <si>
    <t>Zonas desnudas del zonobioma del desierto tropical de La Guajira y Santa Marta</t>
  </si>
  <si>
    <t>ECOSISTEMA DISTRITO BIOGEOGRAFICO</t>
  </si>
  <si>
    <t>ECOSISTEMA</t>
  </si>
  <si>
    <t>REPRESENTATIVIDAD</t>
  </si>
  <si>
    <t>RAREZA</t>
  </si>
  <si>
    <t>POTENCIAL DE PERDIDA</t>
  </si>
  <si>
    <t>REMANENCIA</t>
  </si>
  <si>
    <t>FACTOR DE COMPENSACIÓN</t>
  </si>
  <si>
    <t>ECOSISTEMAS CON REGIMEN DE MANEJO ESPECIAL</t>
  </si>
  <si>
    <t>Arbustales del halobioma del Caribe en Caribe Oceanica_CaribeMarino</t>
  </si>
  <si>
    <t>Arbustales del orobioma azonal de C·cuta</t>
  </si>
  <si>
    <t>Arbustales del orobioma azonal del rÝo Sogamoso</t>
  </si>
  <si>
    <t>Arbustales del orobioma azonal del Valle del PatÝa</t>
  </si>
  <si>
    <t>Arbustales del zonobioma alterno hÝgrico y/o subxerofÝtico tropical del Alto Magdalena</t>
  </si>
  <si>
    <t>Arbustales del zonobioma del desierto tropical de La Guajira y Santa Marta en Caribe Oceanica_CaribeMarino</t>
  </si>
  <si>
    <t>Arbustales del zonobioma h·medo tropical de la Amazonia y Orinoquia</t>
  </si>
  <si>
    <t>Arbustales del zonobioma h·medo tropical del Magdalena y Caribe</t>
  </si>
  <si>
    <t>Arbustales del zonobioma seco tropical del Caribe en Caribe Oceanica_CaribeMarino</t>
  </si>
  <si>
    <t>Bosques naturales del halobioma del PacÝfico</t>
  </si>
  <si>
    <t>Bosques naturales del helobioma del rÝo Zulia</t>
  </si>
  <si>
    <t>Bosques naturales del helobioma PacÝfico y Atrato</t>
  </si>
  <si>
    <t>Bosques naturales del orobioma azonal de C·cuta</t>
  </si>
  <si>
    <t>Bosques naturales del orobioma azonal del rÝo Sogamoso</t>
  </si>
  <si>
    <t>Bosques naturales del orobioma azonal del Valle del PatÝa</t>
  </si>
  <si>
    <t>Bosques naturales del orobioma de la serranÝa de San Lucas</t>
  </si>
  <si>
    <t>Bosques naturales del orobioma de la serranÝa del Baud¾ y DariÚn</t>
  </si>
  <si>
    <t>Bosques naturales del zonobioma alterno hÝgrico y/o subxerofÝtico tropical del Alto Magdalena</t>
  </si>
  <si>
    <t>Bosques naturales del zonobioma h·medo tropical de la Amazonia y Orinoquia</t>
  </si>
  <si>
    <t>Bosques naturales del zonobioma h·medo tropical del Catatumbo</t>
  </si>
  <si>
    <t>Bosques naturales del zonobioma h·medo tropical del Magdalena y Caribe</t>
  </si>
  <si>
    <t>Bosques naturales del zonobioma h·medo tropical del PacÝfico y Atrato</t>
  </si>
  <si>
    <t>Herbazales del halobioma del Caribe en Caribe GuajiraMarino</t>
  </si>
  <si>
    <t>Herbazales del orobioma azonal de C·cuta</t>
  </si>
  <si>
    <t>Herbazales del orobioma azonal del rÝo Dagua</t>
  </si>
  <si>
    <t>Herbazales del orobioma azonal del rÝo Sogamoso</t>
  </si>
  <si>
    <t>Herbazales del orobioma azonal del Valle del PatÝa</t>
  </si>
  <si>
    <t>Herbazales del orobioma de la serranÝa de San Lucas</t>
  </si>
  <si>
    <t>Herbazales del zonobioma alterno hÝgrico y/o subxerofÝtico tropical del Alto Magdalena</t>
  </si>
  <si>
    <t>Herbazales del zonobioma del desierto tropical de La Guajira y Santa Marta en Caribe GuajiraMarino</t>
  </si>
  <si>
    <t>Herbazales del zonobioma h·medo tropical de la Amazonia y Orinoquia</t>
  </si>
  <si>
    <t>Herbazales del zonobioma h·medo tropical del Magdalena y Caribe</t>
  </si>
  <si>
    <t>Herbßceas y arbustivas Costeras del halobioma del Caribe</t>
  </si>
  <si>
    <t>Herbßceas y arbustivas costeras del halobioma del PacÝfico</t>
  </si>
  <si>
    <t>Herbßceas y arbustivas costeras del helobioma Magdalena y Caribe</t>
  </si>
  <si>
    <t>Herbßceas y arbustivas costeras del helobioma PacÝfico y Atrato</t>
  </si>
  <si>
    <t>Herbßceas y arbustivas costeras del orobioma del Baud¾ y DariÚn</t>
  </si>
  <si>
    <t>Herbßceas y arbustivas costeras del zonobioma del desierto tropical de La Guajira y Santa Marta</t>
  </si>
  <si>
    <t>Herbßceas y arbustivas costeras del zonobioma h·medo tropical del Magdalena y Caribe</t>
  </si>
  <si>
    <t>Herbßceas y arbustivas costeras del zonobioma h·medo tropical del PacÝfico y Atrato</t>
  </si>
  <si>
    <t>Herbßceas y arbustivas costeras del zonobioma seco tropical del Caribe</t>
  </si>
  <si>
    <t>Manglar de San AndrÚs y Providencia</t>
  </si>
  <si>
    <t>Manglar del Caribe en Caribe Archipielagos_coMarino</t>
  </si>
  <si>
    <t>Manglar del Caribe en Caribe AtratoMarino</t>
  </si>
  <si>
    <t>Manglar del Caribe en Caribe GalerazambaMarino</t>
  </si>
  <si>
    <t>Manglar del Caribe en Caribe GuajiraMarino</t>
  </si>
  <si>
    <t>Manglar del Caribe en Caribe MorrosquilloMarino</t>
  </si>
  <si>
    <t>Manglar del PacÝfico</t>
  </si>
  <si>
    <t>Zonas desnudas del halobioma del Caribe en Caribe GuajiraMarino</t>
  </si>
  <si>
    <t>Zonas desnudas del halobioma del Caribe</t>
  </si>
  <si>
    <t>Zonas desnudas del halobioma del Caribe en Caribe SalamancaMarino</t>
  </si>
  <si>
    <t>Zonas desnudas del helobioma Amazonia y Orinoquia en Amazonia TicunaHelobiomas de la Amazonia y Orinoquia</t>
  </si>
  <si>
    <t>Zonas desnudas del helobioma Amazonia y Orinoquia</t>
  </si>
  <si>
    <t>Zonas desnudas del helobioma Amazonia y Orinoquia en NorAndina E_Cord_Oriental_Helobiomas de la Amazonia y Orinoq</t>
  </si>
  <si>
    <t>Zonas desnudas del helobioma Amazonia y Orinoquia en Orinoquia CasanareHelobiomas de la Amazonia y Orinoquia</t>
  </si>
  <si>
    <t>Zonas desnudas del helobioma Amazonia y Orinoquia en Orinoquia Piedemonte_Cas_AHelobiomas de la Amazonia y Orinoq</t>
  </si>
  <si>
    <t>Zonas desnudas del helobioma Amazonia y Orinoquia en Orinoquia Piedemonte_MetaHelobiomas de la Amazonia y Orinoqu</t>
  </si>
  <si>
    <t>Zonas desnudas del helobioma Amazonia y Orinoquia en Orinoquia Sabanas_AltasHelobiomas de la Amazonia y Orinoquia</t>
  </si>
  <si>
    <t>Zonas desnudas del helobioma de La Guajira</t>
  </si>
  <si>
    <t>Zonas desnudas del helobioma Magdalena y Caribe en Choco_Magdalena NechiHelobiomas del Magdalena y Caribe</t>
  </si>
  <si>
    <t>Zonas desnudas del helobioma Magdalena y Caribe</t>
  </si>
  <si>
    <t>Zonas desnudas del orobioma alto de la Sierra Nevada de Santa Marta en S_N_Santa_Marta Paramo_SantaMartOrobioma alto de Santa Marta</t>
  </si>
  <si>
    <t>Zonas desnudas del orobioma alto de la Sierra Nevada de Santa Marta</t>
  </si>
  <si>
    <t>Zonas desnudas del orobioma alto de los Andes en NorAndina Paramo_BoyacaOrobiomas altos de los Andes</t>
  </si>
  <si>
    <t>Zonas desnudas del orobioma alto de los Andes</t>
  </si>
  <si>
    <t>Zonas desnudas del orobioma alto de los Andes en NorAndina Paramo_MacizoOrobiomas altos de los Andes</t>
  </si>
  <si>
    <t>Zonas desnudas del orobioma alto de los Andes en NorAndina Paramo_Old_CaldaOrobiomas altos de los Andes</t>
  </si>
  <si>
    <t>Zonas desnudas del orobioma alto de los Andes en NorAndina Paramo_V_T_HOrobiomas altos de los Andes</t>
  </si>
  <si>
    <t>Zonas desnudas del orobioma azonal del Valle del PatÝa</t>
  </si>
  <si>
    <t>Zonas desnudas del orobioma bajo de los Andes en NorAndina E_Cord_Oriental_Orobiomas bajos de los Andes</t>
  </si>
  <si>
    <t>Zonas desnudas del orobioma bajo de los Andes</t>
  </si>
  <si>
    <t>Zonas desnudas del peinobioma de la Amazonia y Orinoquia</t>
  </si>
  <si>
    <t>Zonas desnudas del zonobioma h·medo tropical de la Amazonia y Orinoquia</t>
  </si>
  <si>
    <t>Zonas desnudas del zonobioma h·medo tropical del Magdalena y Caribe</t>
  </si>
  <si>
    <t>Zonas desnudas del zonobioma seco tropical del Caribe en Choco_Magdalena Lebrija_GloriaZonobioma seco tropical del Caribe</t>
  </si>
  <si>
    <t>Zonas desnudas del zonobioma seco tropical del Caribe</t>
  </si>
  <si>
    <t>Zonas desnudas del halobioma del Caribe en PeriCaribeño Alta_GuajiraHalobioma del Caribe</t>
  </si>
  <si>
    <t>Zonas desnudas del halobioma del Caribe en PeriCaribeño Baja_GuajiraHalobioma del Caribe</t>
  </si>
  <si>
    <t>Zonas desnudas del halobioma del Caribe en PeriCaribeño Cartagena_SinuHalobioma del Caribe</t>
  </si>
  <si>
    <t>Zonas desnudas del halobioma del Caribe en PeriCaribeño cgsmHalobioma del Caribe</t>
  </si>
  <si>
    <t>Zonas desnudas del helobioma de La Guajira en PeriCaribeño Alta_GuajiraHelobioma de La Guajira</t>
  </si>
  <si>
    <t>Zonas desnudas del helobioma de La Guajira en PeriCaribeño Baja_GuajiraHelobioma de La Guajira</t>
  </si>
  <si>
    <t>Zonas desnudas del helobioma Magdalena y Caribe en PeriCaribeño Ariguani_CesarHelobiomas del Magdalena y Caribe</t>
  </si>
  <si>
    <t>Zonas desnudas del zonobioma seco tropical del Caribe en PeriCaribeño Ariguani_CesarZonobioma seco tropical del Caribe</t>
  </si>
  <si>
    <t>Zonas desnudas del zonobioma seco tropical del Caribe en PeriCaribeño Baja_GuajiraZonobioma seco tropical del Caribe</t>
  </si>
  <si>
    <t>Zonas desnudas del zonobioma seco tropical del Caribe en PeriCaribeño Cartagena_SinuZonobioma seco tropical del Caribe</t>
  </si>
  <si>
    <t>Zonas desnudas del orobioma alto de los Andes en NorAndina Paramo_NariñoOrobiomas altos de los Andes</t>
  </si>
  <si>
    <t>Bosques naturales del halobioma del Pacífico en Pacifico SanquiangaMarino</t>
  </si>
  <si>
    <t>Bosques naturales del halobioma del Pacífico en Pacifico TumacoMarino</t>
  </si>
  <si>
    <t>Manglar del Pacífico en Pacifico BaudoMarino</t>
  </si>
  <si>
    <t>Manglar del Pacífico en Pacifico NayaMarino</t>
  </si>
  <si>
    <t>Manglar del Pacífico en Pacifico SanquiangaMarino</t>
  </si>
  <si>
    <t>Manglar del Pacífico en Pacifico TumacoMarino</t>
  </si>
  <si>
    <t>Zonas desnudas del orobioma azonal del Valle del Patía en NorAndina Valle_seco_PatiaOrobiomas azonales del Valle del P</t>
  </si>
  <si>
    <t>Bosques naturales del orobioma de la serranía del Baudó y Darién en Caribe CapurganaMarino</t>
  </si>
  <si>
    <t>Bosques naturales del zonobioma húmedo tropical del Pacífico y Atrato en Caribe AtratoMarino</t>
  </si>
  <si>
    <t>Zonas desnudas del zonobioma húmedo tropical de la Amazonia y Orinoquia en Orinoquia Piedemonte_MetaZonobioma húmedo tropical de la Ama</t>
  </si>
  <si>
    <t>Zonas desnudas del zonobioma húmedo tropical del Magdalena y Caribe en Choco_Magdalena NechiZonobioma húmedo tropical del Magdalena y Car</t>
  </si>
  <si>
    <t>Herbáceas y arbustivas Costeras del halobioma del Caribe en Caribe Archipielagos_coMarino</t>
  </si>
  <si>
    <t>Herbáceas y arbustivas Costeras del halobioma del Caribe en Caribe MorrosquilloMarino</t>
  </si>
  <si>
    <t>Herbáceas y arbustivas costeras del halobioma del Pacífico en Pacifico SanquiangaMarino</t>
  </si>
  <si>
    <t>Herbáceas y arbustivas costeras del halobioma del Pacífico en Pacifico TumacoMarino</t>
  </si>
  <si>
    <t>Herbáceas y arbustivas costeras del helobioma Pacífico y Atrato en Caribe AtratoMarino</t>
  </si>
  <si>
    <t>Herbáceas y arbustivas costeras del orobioma del Baudó y Darién en Caribe AtratoMarino</t>
  </si>
  <si>
    <t>Herbáceas y arbustivas costeras del zonobioma seco tropical del Caribe en Caribe Archipielagos_coMarino</t>
  </si>
  <si>
    <t>Herbáceas y arbustivas costeras del zonobioma seco tropical del Caribe en Caribe GalerazambaMarino</t>
  </si>
  <si>
    <t>Herbáceas y arbustivas costeras del zonobioma seco tropical del Caribe en Caribe MorrosquilloMarino</t>
  </si>
  <si>
    <t>PÚBLICO</t>
  </si>
  <si>
    <t>TEMPORAL</t>
  </si>
  <si>
    <t>ESTANDARES_REST</t>
  </si>
  <si>
    <t>ESTANDARES_CONS</t>
  </si>
  <si>
    <t>ESTANDARES_SIST</t>
  </si>
  <si>
    <t>ESTANDARES_COM</t>
  </si>
  <si>
    <r>
      <t xml:space="preserve">X≥3   </t>
    </r>
    <r>
      <rPr>
        <sz val="11"/>
        <color theme="1"/>
        <rFont val="Symbol"/>
        <family val="1"/>
      </rPr>
      <t>Þ</t>
    </r>
    <r>
      <rPr>
        <sz val="11"/>
        <color theme="1"/>
        <rFont val="Calibri"/>
        <family val="2"/>
        <scheme val="minor"/>
      </rPr>
      <t xml:space="preserve">  </t>
    </r>
  </si>
  <si>
    <r>
      <t xml:space="preserve">X≥2      </t>
    </r>
    <r>
      <rPr>
        <sz val="11"/>
        <color theme="1"/>
        <rFont val="Symbol"/>
        <family val="1"/>
      </rPr>
      <t>Þ</t>
    </r>
    <r>
      <rPr>
        <sz val="11"/>
        <color theme="1"/>
        <rFont val="Calibri"/>
        <family val="2"/>
        <scheme val="minor"/>
      </rPr>
      <t xml:space="preserve"> </t>
    </r>
  </si>
  <si>
    <r>
      <t xml:space="preserve">X≥1,5   </t>
    </r>
    <r>
      <rPr>
        <sz val="11"/>
        <color theme="1"/>
        <rFont val="Symbol"/>
        <family val="1"/>
      </rPr>
      <t>Þ</t>
    </r>
    <r>
      <rPr>
        <sz val="11"/>
        <color theme="1"/>
        <rFont val="Calibri"/>
        <family val="2"/>
        <scheme val="minor"/>
      </rPr>
      <t xml:space="preserve"> </t>
    </r>
  </si>
  <si>
    <t>IND_REM</t>
  </si>
  <si>
    <t>IND_RAR</t>
  </si>
  <si>
    <t>IND_REP</t>
  </si>
  <si>
    <t>IND_TRANS</t>
  </si>
  <si>
    <t>SUMA</t>
  </si>
  <si>
    <r>
      <t xml:space="preserve">X≥1,5   </t>
    </r>
    <r>
      <rPr>
        <sz val="11"/>
        <color theme="1"/>
        <rFont val="Symbol"/>
        <family val="1"/>
      </rPr>
      <t>Þ</t>
    </r>
    <r>
      <rPr>
        <sz val="11"/>
        <color theme="1"/>
        <rFont val="Calibri"/>
        <family val="2"/>
        <scheme val="minor"/>
      </rPr>
      <t xml:space="preserve">  </t>
    </r>
  </si>
  <si>
    <t>CONSERVACIÓN</t>
  </si>
  <si>
    <r>
      <t xml:space="preserve">X&lt;Y   </t>
    </r>
    <r>
      <rPr>
        <sz val="11"/>
        <color theme="1"/>
        <rFont val="Symbol"/>
        <family val="1"/>
      </rPr>
      <t>Þ</t>
    </r>
    <r>
      <rPr>
        <sz val="11"/>
        <color theme="1"/>
        <rFont val="Calibri"/>
        <family val="2"/>
        <scheme val="minor"/>
      </rPr>
      <t xml:space="preserve"> </t>
    </r>
  </si>
  <si>
    <r>
      <t xml:space="preserve">X&lt;Y   </t>
    </r>
    <r>
      <rPr>
        <sz val="11"/>
        <color theme="1"/>
        <rFont val="Symbol"/>
        <family val="1"/>
      </rPr>
      <t>Þ</t>
    </r>
    <r>
      <rPr>
        <sz val="11"/>
        <color theme="1"/>
        <rFont val="Calibri"/>
        <family val="2"/>
        <scheme val="minor"/>
      </rPr>
      <t xml:space="preserve">   2</t>
    </r>
  </si>
  <si>
    <r>
      <t xml:space="preserve">X&gt;Y   </t>
    </r>
    <r>
      <rPr>
        <sz val="11"/>
        <color theme="1"/>
        <rFont val="Symbol"/>
        <family val="1"/>
      </rPr>
      <t>Þ</t>
    </r>
    <r>
      <rPr>
        <sz val="11"/>
        <color theme="1"/>
        <rFont val="Calibri"/>
        <family val="2"/>
        <scheme val="minor"/>
      </rPr>
      <t xml:space="preserve">   2</t>
    </r>
  </si>
  <si>
    <r>
      <t xml:space="preserve">X&gt;Y   </t>
    </r>
    <r>
      <rPr>
        <sz val="11"/>
        <color theme="1"/>
        <rFont val="Symbol"/>
        <family val="1"/>
      </rPr>
      <t>Þ</t>
    </r>
    <r>
      <rPr>
        <sz val="11"/>
        <color theme="1"/>
        <rFont val="Calibri"/>
        <family val="2"/>
        <scheme val="minor"/>
      </rPr>
      <t xml:space="preserve"> </t>
    </r>
  </si>
  <si>
    <r>
      <t xml:space="preserve">X&gt;Y   </t>
    </r>
    <r>
      <rPr>
        <sz val="11"/>
        <color theme="1"/>
        <rFont val="Symbol"/>
        <family val="1"/>
      </rPr>
      <t>Þ</t>
    </r>
    <r>
      <rPr>
        <sz val="11"/>
        <color theme="1"/>
        <rFont val="Calibri"/>
        <family val="2"/>
        <scheme val="minor"/>
      </rPr>
      <t xml:space="preserve">   1</t>
    </r>
  </si>
  <si>
    <r>
      <t xml:space="preserve">X&lt;Y   </t>
    </r>
    <r>
      <rPr>
        <sz val="11"/>
        <color theme="1"/>
        <rFont val="Symbol"/>
        <family val="1"/>
      </rPr>
      <t>Þ</t>
    </r>
    <r>
      <rPr>
        <sz val="11"/>
        <color theme="1"/>
        <rFont val="Calibri"/>
        <family val="2"/>
        <scheme val="minor"/>
      </rPr>
      <t xml:space="preserve">   1</t>
    </r>
  </si>
  <si>
    <r>
      <t xml:space="preserve">X≥1,5   </t>
    </r>
    <r>
      <rPr>
        <sz val="11"/>
        <color theme="1"/>
        <rFont val="Symbol"/>
        <family val="1"/>
      </rPr>
      <t>Þ</t>
    </r>
  </si>
  <si>
    <r>
      <t xml:space="preserve">X≥3   </t>
    </r>
    <r>
      <rPr>
        <sz val="11"/>
        <color theme="1"/>
        <rFont val="Symbol"/>
        <family val="1"/>
      </rPr>
      <t>Þ</t>
    </r>
  </si>
  <si>
    <r>
      <t xml:space="preserve">X≤1,25   </t>
    </r>
    <r>
      <rPr>
        <sz val="11"/>
        <color theme="1"/>
        <rFont val="Symbol"/>
        <family val="1"/>
      </rPr>
      <t>Þ</t>
    </r>
  </si>
  <si>
    <r>
      <t>X≤1,5</t>
    </r>
    <r>
      <rPr>
        <sz val="11"/>
        <color theme="1"/>
        <rFont val="Symbol"/>
        <family val="1"/>
      </rPr>
      <t>Þ</t>
    </r>
  </si>
  <si>
    <r>
      <t xml:space="preserve">X≥2      </t>
    </r>
    <r>
      <rPr>
        <sz val="11"/>
        <color theme="1"/>
        <rFont val="Symbol"/>
        <family val="1"/>
      </rPr>
      <t>Þ</t>
    </r>
  </si>
  <si>
    <t>SUMA_2</t>
  </si>
  <si>
    <t>PESO_CARACT</t>
  </si>
  <si>
    <t>PESO_PREF</t>
  </si>
  <si>
    <t>PESO_AMB</t>
  </si>
  <si>
    <t>ORDEN</t>
  </si>
  <si>
    <t>JERAQUIA</t>
  </si>
  <si>
    <t>ACTIVIDAD</t>
  </si>
  <si>
    <t>SUMA_3</t>
  </si>
  <si>
    <t xml:space="preserve">Esta herramienta busca apoyar la identificación de las mejores formas de implementación de compensaciones por pérdida de biodiversidad, con base en criterios normativos, ambientales y en las preferencias de los actores de estos mercados. </t>
  </si>
  <si>
    <t>¿CUÁL ES SU ROL FRENTE A LAS COMPENSACIONES?</t>
  </si>
  <si>
    <t>REPORTE DE RESULTADOS DEMANDA</t>
  </si>
  <si>
    <t>I.</t>
  </si>
  <si>
    <t>II.</t>
  </si>
  <si>
    <t>UNIDAD:</t>
  </si>
  <si>
    <t>ACTIVIDAD:</t>
  </si>
  <si>
    <t>ECOSISTEMA:</t>
  </si>
  <si>
    <t>UBICACIÓN:</t>
  </si>
  <si>
    <t>DURACIÓN MÍNIMA:</t>
  </si>
  <si>
    <t>ACTIVIDADES</t>
  </si>
  <si>
    <t>ALTERNATIVAS:</t>
  </si>
  <si>
    <t>DEFINICIÓN DE UNIDAD TRANSACCIONAL</t>
  </si>
  <si>
    <t>REPORTE DE RESULTADOS OFERTA</t>
  </si>
  <si>
    <t>SOY PROPIETARIO</t>
  </si>
  <si>
    <t>SOY POSEEDOR</t>
  </si>
  <si>
    <t>SOY TENEDOR</t>
  </si>
  <si>
    <t>PARQUE NACIONAL NATURAL</t>
  </si>
  <si>
    <t>RESERVA FORESTAL PROTECTORA</t>
  </si>
  <si>
    <t>PARQUE NACIONAL REGIONAL</t>
  </si>
  <si>
    <t>DISTRITO DE MANEJO INTEGRADO</t>
  </si>
  <si>
    <t>RESERVA NATURAL DE LA SOCIEDAD CIVIL</t>
  </si>
  <si>
    <t>ÁREAS DE RECREACIÓN</t>
  </si>
  <si>
    <t>DISTRITO DE CONSERVACIÓN DE SUELOS</t>
  </si>
  <si>
    <t>QUIZÁS</t>
  </si>
  <si>
    <t>ACTIVIDADES PRODUCTIVAS SOSTENIBLES</t>
  </si>
  <si>
    <t>NO SABE</t>
  </si>
  <si>
    <t>VALOR DE VENTA</t>
  </si>
  <si>
    <t>DE 3 A 5 MILLONES</t>
  </si>
  <si>
    <t>DE 5 A 8 MILLONES</t>
  </si>
  <si>
    <t>DE 8 A 12 MILLONES</t>
  </si>
  <si>
    <t>MENOS DE 3 MILLONES</t>
  </si>
  <si>
    <t>MÁS DE 12 MILLONES</t>
  </si>
  <si>
    <t>COMPARACIÓN ENTRE OTROS VALORES</t>
  </si>
  <si>
    <t>VALOR DE ARRIENDO</t>
  </si>
  <si>
    <t>DE 300  A 500 MIL</t>
  </si>
  <si>
    <t>MENOS DE 300 MIL</t>
  </si>
  <si>
    <t>DE 500 A 700 MIL</t>
  </si>
  <si>
    <t>MÁS DE 1 MILLÓN</t>
  </si>
  <si>
    <t>DE 700 MIL A 1 MILLÓN</t>
  </si>
  <si>
    <t>NOMBRE_OFERENTE</t>
  </si>
  <si>
    <t>NOMBRE_PREDIO</t>
  </si>
  <si>
    <t>OCUPACIÓN</t>
  </si>
  <si>
    <t>PROTEGIDA</t>
  </si>
  <si>
    <t>TIPO_ÁREA</t>
  </si>
  <si>
    <t>PREF_CONSERVACIÓN</t>
  </si>
  <si>
    <t>PREF_RESTAURACIÓN</t>
  </si>
  <si>
    <t>PREF_PRODUCCIÓN</t>
  </si>
  <si>
    <t>PREF_N/I</t>
  </si>
  <si>
    <t>COSTO_VENTA</t>
  </si>
  <si>
    <t>COSTO_ARRIENDO</t>
  </si>
  <si>
    <t>NO ESTÁ SEGURO</t>
  </si>
  <si>
    <r>
      <t>X≤1,25</t>
    </r>
    <r>
      <rPr>
        <sz val="11"/>
        <color theme="1"/>
        <rFont val="Symbol"/>
        <family val="1"/>
      </rPr>
      <t>Þ</t>
    </r>
  </si>
  <si>
    <t>DENTRO DE UN ÁREA PROTEGIDA</t>
  </si>
  <si>
    <t>CERCA DE UN ÁREA PROTEGIDA</t>
  </si>
  <si>
    <t>COSTO BASE VENTA:</t>
  </si>
  <si>
    <t>COSTO BASE ARRIENDO:</t>
  </si>
  <si>
    <t>NINGUNA DE LAS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</si>
</sst>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1"/>
      <color theme="0"/>
      <name val="Calibri"/>
      <family val="2"/>
      <scheme val="minor"/>
    </font>
    <font>
      <u val="single"/>
      <sz val="11"/>
      <color theme="1"/>
      <name val="Calibri"/>
      <family val="2"/>
      <scheme val="minor"/>
    </font>
    <font>
      <sz val="11"/>
      <color theme="1"/>
      <name val="Symbol"/>
      <family val="1"/>
    </font>
    <font>
      <sz val="11"/>
      <name val="Calibri"/>
      <family val="2"/>
      <scheme val="minor"/>
    </font>
    <font>
      <sz val="11"/>
      <name val="Symbol"/>
      <family val="1"/>
    </font>
    <font>
      <u val="single"/>
      <sz val="11"/>
      <color theme="10"/>
      <name val="Calibri"/>
      <family val="2"/>
      <scheme val="minor"/>
    </font>
    <font>
      <sz val="11"/>
      <color rgb="FF222222"/>
      <name val="Calibri"/>
      <family val="2"/>
      <scheme val="minor"/>
    </font>
    <font>
      <sz val="10"/>
      <color indexed="8"/>
      <name val="Arial"/>
      <family val="2"/>
    </font>
    <font>
      <sz val="11"/>
      <color indexed="8"/>
      <name val="Calibri"/>
      <family val="2"/>
    </font>
    <font>
      <b/>
      <sz val="11"/>
      <color theme="1"/>
      <name val="Calibri"/>
      <family val="2"/>
      <scheme val="minor"/>
    </font>
    <font>
      <sz val="18"/>
      <color theme="1"/>
      <name val="Gill Sans MT"/>
      <family val="2"/>
    </font>
    <font>
      <sz val="16"/>
      <color theme="1"/>
      <name val="Gill Sans MT"/>
      <family val="2"/>
    </font>
    <font>
      <sz val="13"/>
      <color theme="1"/>
      <name val="Gill Sans MT"/>
      <family val="2"/>
    </font>
    <font>
      <sz val="12"/>
      <color theme="1"/>
      <name val="Gill Sans MT"/>
      <family val="2"/>
    </font>
    <font>
      <b/>
      <sz val="12"/>
      <color theme="0"/>
      <name val="Gill Sans MT"/>
      <family val="2"/>
    </font>
    <font>
      <sz val="11"/>
      <color theme="0"/>
      <name val="Calibri"/>
      <family val="2"/>
    </font>
    <font>
      <b/>
      <sz val="14"/>
      <color theme="0"/>
      <name val="Gill Sans MT Condensed"/>
      <family val="2"/>
    </font>
    <font>
      <sz val="11"/>
      <color theme="0"/>
      <name val="Calibri"/>
      <family val="2"/>
      <scheme val="minor"/>
    </font>
  </fonts>
  <fills count="13">
    <fill>
      <patternFill/>
    </fill>
    <fill>
      <patternFill patternType="gray125"/>
    </fill>
    <fill>
      <patternFill patternType="solid">
        <fgColor rgb="FF00B050"/>
        <bgColor indexed="64"/>
      </patternFill>
    </fill>
    <fill>
      <patternFill patternType="solid">
        <fgColor rgb="FFFFFF0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4" tint="0.5999900102615356"/>
        <bgColor indexed="64"/>
      </patternFill>
    </fill>
    <fill>
      <patternFill patternType="solid">
        <fgColor theme="9"/>
        <bgColor indexed="64"/>
      </patternFill>
    </fill>
    <fill>
      <patternFill patternType="solid">
        <fgColor theme="9" tint="0.5999900102615356"/>
        <bgColor indexed="64"/>
      </patternFill>
    </fill>
    <fill>
      <patternFill patternType="solid">
        <fgColor theme="5"/>
        <bgColor indexed="64"/>
      </patternFill>
    </fill>
    <fill>
      <patternFill patternType="solid">
        <fgColor theme="8" tint="0.5999900102615356"/>
        <bgColor indexed="64"/>
      </patternFill>
    </fill>
    <fill>
      <patternFill patternType="solid">
        <fgColor theme="0"/>
        <bgColor indexed="64"/>
      </patternFill>
    </fill>
    <fill>
      <patternFill patternType="solid">
        <fgColor theme="4" tint="0.39998000860214233"/>
        <bgColor indexed="64"/>
      </patternFill>
    </fill>
  </fills>
  <borders count="43">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thin"/>
      <bottom style="thin"/>
    </border>
    <border>
      <left style="thin">
        <color indexed="22"/>
      </left>
      <right style="thin">
        <color indexed="22"/>
      </right>
      <top style="thin">
        <color indexed="22"/>
      </top>
      <bottom style="thin">
        <color indexed="22"/>
      </bottom>
    </border>
    <border>
      <left style="thin"/>
      <right/>
      <top style="medium"/>
      <bottom style="medium"/>
    </border>
    <border>
      <left style="thin"/>
      <right/>
      <top style="medium"/>
      <bottom style="thin"/>
    </border>
    <border>
      <left style="thin"/>
      <right/>
      <top style="thin"/>
      <bottom style="thin"/>
    </border>
    <border>
      <left style="medium"/>
      <right style="thin"/>
      <top style="thin"/>
      <bottom style="medium"/>
    </border>
    <border>
      <left style="thin"/>
      <right/>
      <top style="thin"/>
      <bottom style="medium"/>
    </border>
    <border>
      <left style="thin"/>
      <right/>
      <top style="thin"/>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style="medium"/>
      <right style="thin"/>
      <top style="thin"/>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medium"/>
      <right style="thin"/>
      <top/>
      <bottom style="thin"/>
    </border>
    <border>
      <left style="thin"/>
      <right style="medium"/>
      <top/>
      <bottom/>
    </border>
    <border>
      <left style="medium"/>
      <right/>
      <top style="thin"/>
      <bottom style="thin"/>
    </border>
    <border>
      <left style="medium"/>
      <right/>
      <top style="thin"/>
      <bottom style="medium"/>
    </border>
    <border>
      <left style="medium"/>
      <right/>
      <top style="medium"/>
      <bottom style="thin"/>
    </border>
    <border>
      <left style="medium"/>
      <right/>
      <top style="thin"/>
      <bottom/>
    </border>
    <border>
      <left style="thin"/>
      <right style="thin"/>
      <top/>
      <bottom/>
    </border>
    <border>
      <left style="medium"/>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9" fillId="0" borderId="0">
      <alignment/>
      <protection/>
    </xf>
  </cellStyleXfs>
  <cellXfs count="229">
    <xf numFmtId="0" fontId="0" fillId="0" borderId="0" xfId="0"/>
    <xf numFmtId="0" fontId="0" fillId="0" borderId="0" xfId="0" applyAlignment="1">
      <alignment horizontal="left" vertical="center" wrapText="1"/>
    </xf>
    <xf numFmtId="0" fontId="0" fillId="0" borderId="1" xfId="0" applyBorder="1" applyAlignment="1">
      <alignment horizontal="left"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lef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5" borderId="1" xfId="0" applyFill="1" applyBorder="1" applyAlignment="1">
      <alignment vertical="center"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right" vertical="center" wrapText="1"/>
    </xf>
    <xf numFmtId="0" fontId="0" fillId="0" borderId="4" xfId="0" applyBorder="1" applyAlignment="1">
      <alignment wrapText="1"/>
    </xf>
    <xf numFmtId="0" fontId="0" fillId="0" borderId="4" xfId="0" applyBorder="1" applyAlignment="1">
      <alignment horizontal="right" vertical="center" wrapText="1"/>
    </xf>
    <xf numFmtId="0" fontId="0" fillId="0" borderId="5" xfId="0" applyBorder="1"/>
    <xf numFmtId="0" fontId="0" fillId="0" borderId="6" xfId="0" applyBorder="1"/>
    <xf numFmtId="0" fontId="0" fillId="0" borderId="7" xfId="0" applyBorder="1"/>
    <xf numFmtId="0" fontId="5" fillId="3" borderId="1"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4" xfId="0" applyFill="1" applyBorder="1" applyAlignment="1">
      <alignment horizontal="right" vertical="center" wrapText="1"/>
    </xf>
    <xf numFmtId="0" fontId="0" fillId="0" borderId="1" xfId="0" applyFill="1" applyBorder="1" applyAlignment="1">
      <alignment horizontal="right" vertical="center" wrapText="1"/>
    </xf>
    <xf numFmtId="0" fontId="0" fillId="0" borderId="8" xfId="0" applyFill="1" applyBorder="1" applyAlignment="1">
      <alignment horizontal="right" vertical="center" wrapText="1"/>
    </xf>
    <xf numFmtId="0" fontId="0" fillId="0" borderId="9" xfId="0" applyBorder="1" applyAlignment="1">
      <alignment vertical="center" wrapText="1"/>
    </xf>
    <xf numFmtId="0" fontId="0" fillId="0" borderId="0" xfId="0" applyFill="1" applyBorder="1" applyAlignment="1">
      <alignment horizontal="right" vertical="center" wrapText="1"/>
    </xf>
    <xf numFmtId="0" fontId="0" fillId="0" borderId="0" xfId="0" applyBorder="1" applyAlignment="1">
      <alignment horizontal="center" vertical="center" wrapText="1"/>
    </xf>
    <xf numFmtId="0" fontId="5" fillId="0" borderId="0" xfId="0" applyFont="1" applyFill="1" applyBorder="1" applyAlignment="1">
      <alignment horizontal="right" vertical="center" wrapText="1"/>
    </xf>
    <xf numFmtId="0" fontId="0" fillId="0" borderId="6" xfId="0" applyBorder="1" applyAlignment="1">
      <alignment/>
    </xf>
    <xf numFmtId="0" fontId="0" fillId="0" borderId="1" xfId="0" applyBorder="1" applyAlignment="1">
      <alignment/>
    </xf>
    <xf numFmtId="49" fontId="0" fillId="0" borderId="1" xfId="0" applyNumberFormat="1" applyBorder="1" applyAlignment="1">
      <alignment/>
    </xf>
    <xf numFmtId="0" fontId="0" fillId="0" borderId="4" xfId="0" applyBorder="1" applyAlignment="1">
      <alignment/>
    </xf>
    <xf numFmtId="0" fontId="0" fillId="0" borderId="8" xfId="0" applyBorder="1" applyAlignment="1">
      <alignment/>
    </xf>
    <xf numFmtId="0" fontId="0" fillId="0" borderId="0" xfId="0" applyBorder="1" applyAlignment="1">
      <alignment/>
    </xf>
    <xf numFmtId="0" fontId="0" fillId="0" borderId="0" xfId="0" applyBorder="1"/>
    <xf numFmtId="49" fontId="0" fillId="0" borderId="0" xfId="0" applyNumberFormat="1" applyBorder="1" applyAlignment="1">
      <alignment/>
    </xf>
    <xf numFmtId="0" fontId="0" fillId="0" borderId="1" xfId="0" applyFill="1" applyBorder="1" applyAlignment="1">
      <alignment/>
    </xf>
    <xf numFmtId="0" fontId="0" fillId="0" borderId="1" xfId="0" applyFill="1" applyBorder="1" applyAlignment="1">
      <alignment horizontal="right"/>
    </xf>
    <xf numFmtId="0" fontId="0" fillId="0" borderId="1" xfId="0" applyFill="1" applyBorder="1" applyAlignment="1">
      <alignment horizontal="right" vertical="center"/>
    </xf>
    <xf numFmtId="0" fontId="0" fillId="0" borderId="0" xfId="0" applyBorder="1" applyAlignment="1">
      <alignment horizontal="right" vertical="center"/>
    </xf>
    <xf numFmtId="0" fontId="0" fillId="0" borderId="1" xfId="0" applyFill="1" applyBorder="1" applyAlignment="1">
      <alignment horizontal="left" vertical="center"/>
    </xf>
    <xf numFmtId="0" fontId="0" fillId="0" borderId="0" xfId="0" applyAlignment="1">
      <alignment/>
    </xf>
    <xf numFmtId="0" fontId="8" fillId="0" borderId="0" xfId="0" applyFont="1" applyFill="1" applyBorder="1" applyAlignment="1">
      <alignment vertical="center"/>
    </xf>
    <xf numFmtId="0" fontId="0" fillId="0" borderId="0" xfId="0" applyFont="1" applyFill="1" applyBorder="1" applyAlignment="1">
      <alignment/>
    </xf>
    <xf numFmtId="0" fontId="7" fillId="0" borderId="0" xfId="20" applyFont="1" applyFill="1" applyBorder="1" applyAlignment="1">
      <alignment vertical="center"/>
    </xf>
    <xf numFmtId="0" fontId="0" fillId="0" borderId="0" xfId="0" applyFill="1"/>
    <xf numFmtId="0" fontId="10" fillId="0" borderId="10" xfId="21" applyFont="1" applyFill="1" applyBorder="1" applyAlignment="1">
      <alignment/>
      <protection/>
    </xf>
    <xf numFmtId="0" fontId="0" fillId="0" borderId="1" xfId="0" applyBorder="1"/>
    <xf numFmtId="0" fontId="0" fillId="0" borderId="5" xfId="0" applyFont="1" applyBorder="1"/>
    <xf numFmtId="0" fontId="0" fillId="0" borderId="6" xfId="0" applyFont="1" applyBorder="1"/>
    <xf numFmtId="0" fontId="0" fillId="0" borderId="11" xfId="0" applyFont="1" applyBorder="1"/>
    <xf numFmtId="0" fontId="0" fillId="0" borderId="7" xfId="0" applyFont="1" applyBorder="1"/>
    <xf numFmtId="0" fontId="0" fillId="0" borderId="0" xfId="0" applyFont="1"/>
    <xf numFmtId="0" fontId="0" fillId="0" borderId="4" xfId="0" applyFont="1" applyBorder="1" applyAlignment="1">
      <alignment wrapText="1"/>
    </xf>
    <xf numFmtId="0" fontId="0" fillId="0" borderId="4" xfId="0" applyFont="1" applyBorder="1" applyAlignment="1">
      <alignment horizontal="right" vertical="center" wrapText="1"/>
    </xf>
    <xf numFmtId="0" fontId="0" fillId="0" borderId="12" xfId="0" applyFont="1" applyBorder="1" applyAlignment="1">
      <alignment horizontal="right" vertical="center" wrapText="1"/>
    </xf>
    <xf numFmtId="0" fontId="0" fillId="0" borderId="1" xfId="0" applyFont="1" applyBorder="1" applyAlignment="1">
      <alignment wrapText="1"/>
    </xf>
    <xf numFmtId="0" fontId="0" fillId="0" borderId="1" xfId="0" applyFont="1" applyBorder="1" applyAlignment="1">
      <alignment horizontal="right" vertical="center" wrapText="1"/>
    </xf>
    <xf numFmtId="0" fontId="0" fillId="0" borderId="13" xfId="0" applyFont="1" applyBorder="1" applyAlignment="1">
      <alignment horizontal="right" vertical="center" wrapText="1"/>
    </xf>
    <xf numFmtId="0" fontId="0" fillId="0" borderId="1" xfId="0" applyFont="1" applyFill="1" applyBorder="1" applyAlignment="1">
      <alignment horizontal="right" vertical="center" wrapText="1"/>
    </xf>
    <xf numFmtId="0" fontId="0" fillId="0" borderId="14" xfId="0" applyFont="1" applyBorder="1" applyAlignment="1">
      <alignment horizontal="center" vertical="center" wrapText="1"/>
    </xf>
    <xf numFmtId="49" fontId="0" fillId="0" borderId="8" xfId="0" applyNumberFormat="1" applyFont="1" applyBorder="1" applyAlignment="1">
      <alignment wrapText="1"/>
    </xf>
    <xf numFmtId="0" fontId="0" fillId="0" borderId="8" xfId="0" applyFont="1" applyBorder="1" applyAlignment="1">
      <alignment horizontal="right" vertical="center" wrapText="1"/>
    </xf>
    <xf numFmtId="0" fontId="0" fillId="0" borderId="15" xfId="0" applyFont="1" applyBorder="1" applyAlignment="1">
      <alignment horizontal="right" vertical="center" wrapText="1"/>
    </xf>
    <xf numFmtId="0" fontId="0" fillId="0" borderId="1" xfId="0" applyFont="1" applyBorder="1" applyAlignment="1">
      <alignment/>
    </xf>
    <xf numFmtId="0" fontId="0" fillId="0" borderId="1"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Alignment="1">
      <alignment/>
    </xf>
    <xf numFmtId="0" fontId="0" fillId="0" borderId="3" xfId="0" applyFont="1" applyBorder="1" applyAlignment="1">
      <alignment wrapText="1"/>
    </xf>
    <xf numFmtId="0" fontId="0" fillId="0" borderId="3" xfId="0" applyFont="1" applyBorder="1" applyAlignment="1">
      <alignment horizontal="right" vertical="center" wrapText="1"/>
    </xf>
    <xf numFmtId="0" fontId="0" fillId="0" borderId="16" xfId="0" applyFont="1" applyBorder="1" applyAlignment="1">
      <alignment horizontal="right" vertical="center" wrapText="1"/>
    </xf>
    <xf numFmtId="0" fontId="0" fillId="0" borderId="9" xfId="0" applyFont="1" applyBorder="1" applyAlignment="1">
      <alignment horizontal="center" vertical="center" wrapText="1"/>
    </xf>
    <xf numFmtId="49" fontId="0" fillId="0" borderId="1" xfId="0" applyNumberFormat="1" applyFont="1" applyBorder="1" applyAlignment="1">
      <alignment wrapText="1"/>
    </xf>
    <xf numFmtId="0" fontId="5" fillId="3" borderId="1" xfId="0"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0" borderId="1" xfId="0" applyFont="1" applyBorder="1" applyAlignment="1">
      <alignment horizontal="right" vertical="center" wrapText="1"/>
    </xf>
    <xf numFmtId="0" fontId="5" fillId="3" borderId="8"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0" fillId="6" borderId="17" xfId="0" applyFill="1" applyBorder="1"/>
    <xf numFmtId="0" fontId="0" fillId="0" borderId="18" xfId="0" applyBorder="1" applyAlignment="1">
      <alignment/>
    </xf>
    <xf numFmtId="0" fontId="0" fillId="6" borderId="9" xfId="0" applyFill="1" applyBorder="1"/>
    <xf numFmtId="0" fontId="0" fillId="0" borderId="19" xfId="0" applyBorder="1" applyAlignment="1">
      <alignment/>
    </xf>
    <xf numFmtId="0" fontId="0" fillId="6" borderId="14" xfId="0" applyFill="1" applyBorder="1"/>
    <xf numFmtId="0" fontId="0" fillId="0" borderId="20" xfId="0" applyBorder="1" applyAlignment="1">
      <alignment/>
    </xf>
    <xf numFmtId="0" fontId="0" fillId="0" borderId="19" xfId="0" applyBorder="1"/>
    <xf numFmtId="0" fontId="0" fillId="0" borderId="8" xfId="0" applyBorder="1"/>
    <xf numFmtId="0" fontId="0" fillId="0" borderId="20" xfId="0" applyBorder="1"/>
    <xf numFmtId="0" fontId="0" fillId="0" borderId="4" xfId="0" applyBorder="1"/>
    <xf numFmtId="0" fontId="0" fillId="0" borderId="18" xfId="0" applyBorder="1"/>
    <xf numFmtId="0" fontId="0" fillId="0" borderId="21" xfId="0" applyBorder="1"/>
    <xf numFmtId="0" fontId="0" fillId="3" borderId="1" xfId="0" applyFont="1" applyFill="1" applyBorder="1" applyAlignment="1">
      <alignment horizontal="right" vertical="center" wrapText="1"/>
    </xf>
    <xf numFmtId="0" fontId="0" fillId="0" borderId="18" xfId="0" applyFont="1" applyBorder="1"/>
    <xf numFmtId="0" fontId="0" fillId="0" borderId="19" xfId="0" applyFont="1" applyBorder="1"/>
    <xf numFmtId="0" fontId="0" fillId="0" borderId="20" xfId="0" applyFont="1" applyBorder="1"/>
    <xf numFmtId="0" fontId="0" fillId="0" borderId="19" xfId="0" applyFont="1" applyBorder="1" applyAlignment="1">
      <alignment/>
    </xf>
    <xf numFmtId="0" fontId="0" fillId="0" borderId="8" xfId="0" applyFont="1" applyBorder="1" applyAlignment="1">
      <alignment wrapText="1"/>
    </xf>
    <xf numFmtId="0" fontId="0" fillId="3" borderId="8" xfId="0" applyFont="1" applyFill="1" applyBorder="1" applyAlignment="1">
      <alignment horizontal="right" vertical="center" wrapText="1"/>
    </xf>
    <xf numFmtId="0" fontId="0" fillId="6" borderId="22" xfId="0" applyFill="1" applyBorder="1"/>
    <xf numFmtId="0" fontId="0" fillId="3" borderId="17" xfId="0" applyFill="1" applyBorder="1"/>
    <xf numFmtId="0" fontId="0" fillId="3" borderId="9" xfId="0" applyFill="1" applyBorder="1"/>
    <xf numFmtId="0" fontId="0" fillId="3" borderId="14" xfId="0" applyFill="1" applyBorder="1"/>
    <xf numFmtId="0" fontId="0" fillId="0" borderId="23" xfId="0" applyBorder="1" applyAlignment="1">
      <alignment/>
    </xf>
    <xf numFmtId="0" fontId="11" fillId="6" borderId="17" xfId="0" applyFont="1" applyFill="1" applyBorder="1"/>
    <xf numFmtId="0" fontId="11" fillId="6" borderId="9" xfId="0" applyFont="1" applyFill="1" applyBorder="1"/>
    <xf numFmtId="0" fontId="11" fillId="6" borderId="14" xfId="0" applyFont="1" applyFill="1" applyBorder="1"/>
    <xf numFmtId="0" fontId="11" fillId="3" borderId="17" xfId="0" applyFont="1" applyFill="1" applyBorder="1"/>
    <xf numFmtId="0" fontId="11" fillId="3" borderId="9" xfId="0" applyFont="1" applyFill="1" applyBorder="1"/>
    <xf numFmtId="0" fontId="2" fillId="7" borderId="9" xfId="0" applyFont="1" applyFill="1" applyBorder="1"/>
    <xf numFmtId="0" fontId="2" fillId="7" borderId="14" xfId="0" applyFont="1" applyFill="1" applyBorder="1"/>
    <xf numFmtId="0" fontId="11" fillId="8" borderId="6" xfId="0" applyFont="1" applyFill="1" applyBorder="1"/>
    <xf numFmtId="0" fontId="11" fillId="8" borderId="7" xfId="0" applyFont="1" applyFill="1" applyBorder="1"/>
    <xf numFmtId="0" fontId="11" fillId="9" borderId="24" xfId="0" applyFont="1" applyFill="1" applyBorder="1"/>
    <xf numFmtId="0" fontId="0" fillId="0" borderId="25" xfId="0" applyBorder="1"/>
    <xf numFmtId="0" fontId="0" fillId="0" borderId="26" xfId="0" applyBorder="1"/>
    <xf numFmtId="0" fontId="11" fillId="3" borderId="14" xfId="0" applyFont="1" applyFill="1" applyBorder="1"/>
    <xf numFmtId="0" fontId="2" fillId="7" borderId="17" xfId="0" applyFont="1" applyFill="1" applyBorder="1"/>
    <xf numFmtId="0" fontId="14" fillId="0" borderId="0" xfId="0" applyFont="1" applyAlignment="1">
      <alignment/>
    </xf>
    <xf numFmtId="0" fontId="14" fillId="10" borderId="27" xfId="0" applyFont="1" applyFill="1" applyBorder="1" applyAlignment="1">
      <alignment/>
    </xf>
    <xf numFmtId="0" fontId="14" fillId="10" borderId="28" xfId="0" applyFont="1" applyFill="1" applyBorder="1" applyAlignment="1">
      <alignment/>
    </xf>
    <xf numFmtId="0" fontId="14" fillId="10" borderId="0" xfId="0" applyFont="1" applyFill="1" applyBorder="1" applyAlignment="1">
      <alignment/>
    </xf>
    <xf numFmtId="0" fontId="14" fillId="10" borderId="29" xfId="0" applyFont="1" applyFill="1" applyBorder="1" applyAlignment="1">
      <alignment/>
    </xf>
    <xf numFmtId="0" fontId="14" fillId="10" borderId="29" xfId="0" applyFont="1" applyFill="1" applyBorder="1" applyAlignment="1">
      <alignment vertical="top"/>
    </xf>
    <xf numFmtId="0" fontId="14" fillId="10" borderId="30" xfId="0" applyFont="1" applyFill="1" applyBorder="1" applyAlignment="1">
      <alignment/>
    </xf>
    <xf numFmtId="0" fontId="14" fillId="10" borderId="31" xfId="0" applyFont="1" applyFill="1" applyBorder="1" applyAlignment="1">
      <alignment/>
    </xf>
    <xf numFmtId="0" fontId="14" fillId="10" borderId="0" xfId="0" applyFont="1" applyFill="1" applyBorder="1" applyAlignment="1">
      <alignment horizontal="center"/>
    </xf>
    <xf numFmtId="0" fontId="14" fillId="11" borderId="32" xfId="0" applyFont="1" applyFill="1" applyBorder="1" applyAlignment="1">
      <alignment/>
    </xf>
    <xf numFmtId="0" fontId="14" fillId="11" borderId="33" xfId="0" applyFont="1" applyFill="1" applyBorder="1" applyAlignment="1">
      <alignment/>
    </xf>
    <xf numFmtId="0" fontId="14" fillId="11" borderId="34" xfId="0" applyFont="1" applyFill="1" applyBorder="1" applyAlignment="1">
      <alignment/>
    </xf>
    <xf numFmtId="0" fontId="14" fillId="11" borderId="0" xfId="0" applyFont="1" applyFill="1" applyAlignment="1">
      <alignment/>
    </xf>
    <xf numFmtId="0" fontId="0" fillId="0" borderId="14" xfId="0" applyBorder="1" applyAlignment="1">
      <alignment horizontal="center" vertical="center" wrapText="1"/>
    </xf>
    <xf numFmtId="0" fontId="0" fillId="0" borderId="2" xfId="0" applyBorder="1" applyAlignment="1">
      <alignment/>
    </xf>
    <xf numFmtId="0" fontId="0" fillId="6" borderId="17" xfId="0" applyFont="1" applyFill="1" applyBorder="1"/>
    <xf numFmtId="0" fontId="0" fillId="0" borderId="18" xfId="0" applyFont="1" applyBorder="1" applyAlignment="1">
      <alignment/>
    </xf>
    <xf numFmtId="0" fontId="0" fillId="0" borderId="0" xfId="0" applyFont="1"/>
    <xf numFmtId="0" fontId="0" fillId="6" borderId="9" xfId="0" applyFont="1" applyFill="1" applyBorder="1"/>
    <xf numFmtId="0" fontId="0" fillId="0" borderId="19" xfId="0" applyFont="1" applyBorder="1" applyAlignment="1">
      <alignment/>
    </xf>
    <xf numFmtId="0" fontId="0" fillId="6" borderId="14" xfId="0" applyFont="1" applyFill="1" applyBorder="1"/>
    <xf numFmtId="0" fontId="0" fillId="0" borderId="20" xfId="0" applyFont="1" applyBorder="1" applyAlignment="1">
      <alignment/>
    </xf>
    <xf numFmtId="0" fontId="0" fillId="6" borderId="22" xfId="0" applyFont="1" applyFill="1" applyBorder="1"/>
    <xf numFmtId="0" fontId="0" fillId="0" borderId="23" xfId="0" applyFont="1" applyBorder="1" applyAlignment="1">
      <alignment/>
    </xf>
    <xf numFmtId="0" fontId="0" fillId="6" borderId="35" xfId="0" applyFont="1" applyFill="1" applyBorder="1"/>
    <xf numFmtId="0" fontId="0" fillId="0" borderId="36" xfId="0" applyFont="1" applyBorder="1" applyAlignment="1">
      <alignment/>
    </xf>
    <xf numFmtId="0" fontId="0" fillId="3" borderId="17" xfId="0" applyFont="1" applyFill="1" applyBorder="1"/>
    <xf numFmtId="0" fontId="0" fillId="3" borderId="9" xfId="0" applyFont="1" applyFill="1" applyBorder="1"/>
    <xf numFmtId="0" fontId="0" fillId="3" borderId="14" xfId="0" applyFont="1" applyFill="1" applyBorder="1"/>
    <xf numFmtId="0" fontId="0" fillId="0" borderId="0" xfId="0" applyFont="1" applyAlignment="1">
      <alignment/>
    </xf>
    <xf numFmtId="0" fontId="0" fillId="0" borderId="19" xfId="0" applyBorder="1" applyAlignment="1">
      <alignment horizontal="right" vertical="center"/>
    </xf>
    <xf numFmtId="0" fontId="11" fillId="8" borderId="5" xfId="0" applyFont="1" applyFill="1" applyBorder="1"/>
    <xf numFmtId="0" fontId="0" fillId="6" borderId="37" xfId="0" applyFill="1" applyBorder="1"/>
    <xf numFmtId="0" fontId="0" fillId="6" borderId="38" xfId="0" applyFill="1" applyBorder="1"/>
    <xf numFmtId="0" fontId="0" fillId="6" borderId="39" xfId="0" applyFill="1" applyBorder="1"/>
    <xf numFmtId="0" fontId="0" fillId="6" borderId="40" xfId="0" applyFill="1" applyBorder="1"/>
    <xf numFmtId="0" fontId="0" fillId="3" borderId="39" xfId="0" applyFill="1" applyBorder="1"/>
    <xf numFmtId="0" fontId="0" fillId="3" borderId="37" xfId="0" applyFill="1" applyBorder="1"/>
    <xf numFmtId="0" fontId="0" fillId="3" borderId="38" xfId="0" applyFill="1" applyBorder="1"/>
    <xf numFmtId="0" fontId="11" fillId="3" borderId="38" xfId="0" applyFont="1" applyFill="1" applyBorder="1"/>
    <xf numFmtId="0" fontId="2" fillId="7" borderId="39" xfId="0" applyFont="1" applyFill="1" applyBorder="1"/>
    <xf numFmtId="0" fontId="2" fillId="7" borderId="37" xfId="0" applyFont="1" applyFill="1" applyBorder="1"/>
    <xf numFmtId="0" fontId="2" fillId="7" borderId="38" xfId="0" applyFont="1" applyFill="1" applyBorder="1"/>
    <xf numFmtId="0" fontId="0" fillId="0" borderId="17" xfId="0" applyBorder="1" applyAlignment="1">
      <alignment/>
    </xf>
    <xf numFmtId="0" fontId="0" fillId="0" borderId="9" xfId="0" applyBorder="1" applyAlignment="1">
      <alignment/>
    </xf>
    <xf numFmtId="0" fontId="0" fillId="0" borderId="14" xfId="0" applyBorder="1"/>
    <xf numFmtId="0" fontId="0" fillId="0" borderId="14" xfId="0" applyBorder="1" applyAlignment="1">
      <alignment/>
    </xf>
    <xf numFmtId="0" fontId="11" fillId="3" borderId="39" xfId="0" applyFont="1" applyFill="1" applyBorder="1"/>
    <xf numFmtId="0" fontId="0" fillId="0" borderId="17" xfId="0" applyBorder="1"/>
    <xf numFmtId="0" fontId="0" fillId="0" borderId="41" xfId="0" applyBorder="1" applyAlignment="1">
      <alignment/>
    </xf>
    <xf numFmtId="0" fontId="0" fillId="0" borderId="41" xfId="0" applyFill="1" applyBorder="1" applyAlignment="1">
      <alignment horizontal="right" vertical="center" wrapText="1"/>
    </xf>
    <xf numFmtId="0" fontId="0" fillId="0" borderId="36" xfId="0" applyBorder="1"/>
    <xf numFmtId="0" fontId="14" fillId="10" borderId="30" xfId="0" applyFont="1" applyFill="1" applyBorder="1" applyAlignment="1">
      <alignment horizontal="left" vertical="top" wrapText="1"/>
    </xf>
    <xf numFmtId="0" fontId="14" fillId="11" borderId="0" xfId="0" applyFont="1" applyFill="1" applyBorder="1" applyAlignment="1">
      <alignment/>
    </xf>
    <xf numFmtId="0" fontId="14" fillId="11" borderId="0" xfId="0" applyFont="1" applyFill="1" applyBorder="1" applyAlignment="1">
      <alignment vertical="top"/>
    </xf>
    <xf numFmtId="0" fontId="0" fillId="11" borderId="0" xfId="0" applyFont="1" applyFill="1"/>
    <xf numFmtId="0" fontId="0" fillId="0" borderId="0" xfId="0" applyFont="1"/>
    <xf numFmtId="0" fontId="0" fillId="12" borderId="32" xfId="0" applyFont="1" applyFill="1" applyBorder="1"/>
    <xf numFmtId="0" fontId="0" fillId="12" borderId="27" xfId="0" applyFont="1" applyFill="1" applyBorder="1"/>
    <xf numFmtId="0" fontId="0" fillId="12" borderId="28" xfId="0" applyFont="1" applyFill="1" applyBorder="1"/>
    <xf numFmtId="0" fontId="0" fillId="12" borderId="33" xfId="0" applyFont="1" applyFill="1" applyBorder="1"/>
    <xf numFmtId="0" fontId="0" fillId="12" borderId="0" xfId="0" applyFont="1" applyFill="1" applyBorder="1"/>
    <xf numFmtId="0" fontId="0" fillId="12" borderId="29" xfId="0" applyFont="1" applyFill="1" applyBorder="1"/>
    <xf numFmtId="0" fontId="0" fillId="11" borderId="0" xfId="0" applyFont="1" applyFill="1" applyBorder="1"/>
    <xf numFmtId="0" fontId="15" fillId="12" borderId="0" xfId="0" applyFont="1" applyFill="1" applyBorder="1" applyAlignment="1">
      <alignment vertical="center" wrapText="1"/>
    </xf>
    <xf numFmtId="0" fontId="16" fillId="12" borderId="0" xfId="0" applyFont="1" applyFill="1" applyBorder="1" applyAlignment="1">
      <alignment vertical="center"/>
    </xf>
    <xf numFmtId="0" fontId="0" fillId="12" borderId="34" xfId="0" applyFont="1" applyFill="1" applyBorder="1"/>
    <xf numFmtId="0" fontId="0" fillId="12" borderId="30" xfId="0" applyFont="1" applyFill="1" applyBorder="1"/>
    <xf numFmtId="0" fontId="0" fillId="12" borderId="31" xfId="0" applyFont="1" applyFill="1" applyBorder="1"/>
    <xf numFmtId="0" fontId="15" fillId="11" borderId="0" xfId="0" applyFont="1" applyFill="1" applyBorder="1" applyAlignment="1">
      <alignment horizontal="left" vertical="center" wrapText="1"/>
    </xf>
    <xf numFmtId="0" fontId="16" fillId="12" borderId="0" xfId="0" applyFont="1" applyFill="1" applyBorder="1" applyAlignment="1">
      <alignment horizontal="center" vertical="center"/>
    </xf>
    <xf numFmtId="0" fontId="14" fillId="10" borderId="0" xfId="0" applyFont="1" applyFill="1" applyBorder="1" applyAlignment="1">
      <alignment horizontal="left" vertical="top" wrapText="1"/>
    </xf>
    <xf numFmtId="0" fontId="12" fillId="10" borderId="0" xfId="0" applyFont="1" applyFill="1" applyBorder="1" applyAlignment="1">
      <alignment horizontal="center"/>
    </xf>
    <xf numFmtId="0" fontId="13" fillId="10" borderId="0" xfId="0" applyFont="1" applyFill="1" applyBorder="1" applyAlignment="1">
      <alignment horizontal="center"/>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3" xfId="0"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wrapText="1"/>
    </xf>
    <xf numFmtId="0" fontId="0" fillId="3" borderId="3"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41" xfId="0"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ipervínculo" xfId="20"/>
    <cellStyle name="Normal_Sheet1"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1.jpeg" /><Relationship Id="rId3" Type="http://schemas.openxmlformats.org/officeDocument/2006/relationships/image" Target="../media/image13.jpeg" /><Relationship Id="rId4" Type="http://schemas.openxmlformats.org/officeDocument/2006/relationships/image" Target="../media/image6.png" /><Relationship Id="rId5"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11.jpeg" /><Relationship Id="rId5" Type="http://schemas.openxmlformats.org/officeDocument/2006/relationships/image" Target="../media/image13.jpeg" /><Relationship Id="rId6" Type="http://schemas.openxmlformats.org/officeDocument/2006/relationships/image" Target="../media/image6.png" /><Relationship Id="rId7" Type="http://schemas.openxmlformats.org/officeDocument/2006/relationships/image" Target="../media/image14.png" /><Relationship Id="rId8" Type="http://schemas.openxmlformats.org/officeDocument/2006/relationships/image" Target="../media/image15.emf" /><Relationship Id="rId9"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1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200025</xdr:colOff>
      <xdr:row>1</xdr:row>
      <xdr:rowOff>9525</xdr:rowOff>
    </xdr:from>
    <xdr:to>
      <xdr:col>11</xdr:col>
      <xdr:colOff>1362075</xdr:colOff>
      <xdr:row>21</xdr:row>
      <xdr:rowOff>180975</xdr:rowOff>
    </xdr:to>
    <xdr:grpSp>
      <xdr:nvGrpSpPr>
        <xdr:cNvPr id="2" name="Grupo 1"/>
        <xdr:cNvGrpSpPr>
          <a:grpSpLocks noChangeAspect="1"/>
        </xdr:cNvGrpSpPr>
      </xdr:nvGrpSpPr>
      <xdr:grpSpPr>
        <a:xfrm>
          <a:off x="504825" y="209550"/>
          <a:ext cx="7896225" cy="3924300"/>
          <a:chOff x="504825" y="209550"/>
          <a:chExt cx="7896225" cy="3924300"/>
        </a:xfrm>
      </xdr:grpSpPr>
      <xdr:grpSp>
        <xdr:nvGrpSpPr>
          <xdr:cNvPr id="9" name="Grupo 8"/>
          <xdr:cNvGrpSpPr/>
        </xdr:nvGrpSpPr>
        <xdr:grpSpPr>
          <a:xfrm>
            <a:off x="504825" y="209550"/>
            <a:ext cx="1399606" cy="3924300"/>
            <a:chOff x="1752600" y="400050"/>
            <a:chExt cx="1407785" cy="3801600"/>
          </a:xfrm>
        </xdr:grpSpPr>
        <xdr:sp macro="" textlink="">
          <xdr:nvSpPr>
            <xdr:cNvPr id="8" name="Rectángulo 7"/>
            <xdr:cNvSpPr/>
          </xdr:nvSpPr>
          <xdr:spPr>
            <a:xfrm>
              <a:off x="1752600" y="400050"/>
              <a:ext cx="1407785" cy="38016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O" sz="1100"/>
            </a:p>
          </xdr:txBody>
        </xdr:sp>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28526" y="418108"/>
              <a:ext cx="878106" cy="1189901"/>
            </a:xfrm>
            <a:prstGeom prst="rect">
              <a:avLst/>
            </a:prstGeom>
            <a:ln>
              <a:noFill/>
            </a:ln>
          </xdr:spPr>
        </xdr:pic>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763158" y="1807592"/>
              <a:ext cx="1368367" cy="1037837"/>
            </a:xfrm>
            <a:prstGeom prst="rect">
              <a:avLst/>
            </a:prstGeom>
            <a:ln>
              <a:noFill/>
            </a:ln>
          </xdr:spPr>
        </xdr:pic>
        <xdr:pic>
          <xdr:nvPicPr>
            <xdr:cNvPr id="3" name="Imagen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894786" y="2987989"/>
              <a:ext cx="1112150" cy="1111968"/>
            </a:xfrm>
            <a:prstGeom prst="rect">
              <a:avLst/>
            </a:prstGeom>
            <a:ln>
              <a:noFill/>
            </a:ln>
          </xdr:spPr>
        </xdr:pic>
      </xdr:grpSp>
      <xdr:pic>
        <xdr:nvPicPr>
          <xdr:cNvPr id="13" name="Imagen 12"/>
          <xdr:cNvPicPr preferRelativeResize="1">
            <a:picLocks noChangeAspect="1"/>
          </xdr:cNvPicPr>
        </xdr:nvPicPr>
        <xdr:blipFill>
          <a:blip r:embed="rId4">
            <a:extLst>
              <a:ext uri="{28A0092B-C50C-407E-A947-70E740481C1C}">
                <a14:useLocalDpi xmlns:a14="http://schemas.microsoft.com/office/drawing/2010/main" val="0"/>
              </a:ext>
            </a:extLst>
          </a:blip>
          <a:srcRect r="78298"/>
          <a:stretch>
            <a:fillRect/>
          </a:stretch>
        </xdr:blipFill>
        <xdr:spPr>
          <a:xfrm>
            <a:off x="2143292" y="390068"/>
            <a:ext cx="2208969" cy="713242"/>
          </a:xfrm>
          <a:prstGeom prst="rect">
            <a:avLst/>
          </a:prstGeom>
          <a:ln>
            <a:noFill/>
          </a:ln>
        </xdr:spPr>
      </xdr:pic>
      <xdr:sp macro="" textlink="">
        <xdr:nvSpPr>
          <xdr:cNvPr id="15" name="CuadroTexto 14"/>
          <xdr:cNvSpPr txBox="1"/>
        </xdr:nvSpPr>
        <xdr:spPr>
          <a:xfrm>
            <a:off x="4419379" y="438140"/>
            <a:ext cx="2295827" cy="762295"/>
          </a:xfrm>
          <a:prstGeom prst="rect">
            <a:avLst/>
          </a:prstGeom>
          <a:solidFill>
            <a:srgbClr val="8FABDB"/>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CO" sz="1400" b="1">
                <a:ln>
                  <a:noFill/>
                </a:ln>
                <a:solidFill>
                  <a:schemeClr val="bg1"/>
                </a:solidFill>
                <a:effectLst>
                  <a:outerShdw blurRad="50800" dist="38100" dir="5400000" algn="t" rotWithShape="0">
                    <a:prstClr val="black">
                      <a:alpha val="40000"/>
                    </a:prstClr>
                  </a:outerShdw>
                </a:effectLst>
                <a:latin typeface="Gill Sans MT Condensed" panose="020B0506020104020203" pitchFamily="34" charset="0"/>
              </a:rPr>
              <a:t>HERRAMIENTA</a:t>
            </a:r>
            <a:r>
              <a:rPr lang="es-CO" sz="1400" b="1" baseline="0">
                <a:ln>
                  <a:noFill/>
                </a:ln>
                <a:solidFill>
                  <a:schemeClr val="bg1"/>
                </a:solidFill>
                <a:effectLst>
                  <a:outerShdw blurRad="50800" dist="38100" dir="5400000" algn="t" rotWithShape="0">
                    <a:prstClr val="black">
                      <a:alpha val="40000"/>
                    </a:prstClr>
                  </a:outerShdw>
                </a:effectLst>
                <a:latin typeface="Gill Sans MT Condensed" panose="020B0506020104020203" pitchFamily="34" charset="0"/>
              </a:rPr>
              <a:t> DE CARACTERIZACIÓN Y ÁRBOL DE DECISIÓN - COMPENSACIONES POR PÉRDIDA DE BIODIVERSIDAD V.1</a:t>
            </a:r>
            <a:endParaRPr lang="es-CO" sz="1400" b="1">
              <a:ln>
                <a:noFill/>
              </a:ln>
              <a:solidFill>
                <a:schemeClr val="bg1"/>
              </a:solidFill>
              <a:effectLst>
                <a:outerShdw blurRad="50800" dist="38100" dir="5400000" algn="t" rotWithShape="0">
                  <a:prstClr val="black">
                    <a:alpha val="40000"/>
                  </a:prstClr>
                </a:outerShdw>
              </a:effectLst>
              <a:latin typeface="Gill Sans MT Condensed" panose="020B0506020104020203" pitchFamily="34" charset="0"/>
            </a:endParaRPr>
          </a:p>
        </xdr:txBody>
      </xdr:sp>
      <xdr:grpSp>
        <xdr:nvGrpSpPr>
          <xdr:cNvPr id="6" name="Grupo 5"/>
          <xdr:cNvGrpSpPr/>
        </xdr:nvGrpSpPr>
        <xdr:grpSpPr>
          <a:xfrm>
            <a:off x="6948145" y="209550"/>
            <a:ext cx="1452905" cy="3924300"/>
            <a:chOff x="6948427" y="209550"/>
            <a:chExt cx="1452623" cy="3924300"/>
          </a:xfrm>
        </xdr:grpSpPr>
        <xdr:sp macro="" textlink="">
          <xdr:nvSpPr>
            <xdr:cNvPr id="16" name="Rectángulo 15"/>
            <xdr:cNvSpPr/>
          </xdr:nvSpPr>
          <xdr:spPr>
            <a:xfrm>
              <a:off x="6991279" y="209550"/>
              <a:ext cx="1400329" cy="39243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O" sz="1100"/>
            </a:p>
          </xdr:txBody>
        </xdr:sp>
        <xdr:pic>
          <xdr:nvPicPr>
            <xdr:cNvPr id="14" name="Imagen 13"/>
            <xdr:cNvPicPr preferRelativeResize="1">
              <a:picLocks noChangeAspect="1"/>
            </xdr:cNvPicPr>
          </xdr:nvPicPr>
          <xdr:blipFill>
            <a:blip r:embed="rId4">
              <a:extLst>
                <a:ext uri="{28A0092B-C50C-407E-A947-70E740481C1C}">
                  <a14:useLocalDpi xmlns:a14="http://schemas.microsoft.com/office/drawing/2010/main" val="0"/>
                </a:ext>
              </a:extLst>
            </a:blip>
            <a:srcRect l="81898" r="7075"/>
            <a:stretch>
              <a:fillRect/>
            </a:stretch>
          </xdr:blipFill>
          <xdr:spPr>
            <a:xfrm>
              <a:off x="6948427" y="657901"/>
              <a:ext cx="1452623" cy="1046807"/>
            </a:xfrm>
            <a:prstGeom prst="rect">
              <a:avLst/>
            </a:prstGeom>
            <a:ln>
              <a:noFill/>
            </a:ln>
          </xdr:spPr>
        </xdr:pic>
        <xdr:pic>
          <xdr:nvPicPr>
            <xdr:cNvPr id="4" name="Imagen 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7085337" y="2181511"/>
              <a:ext cx="1202409" cy="1219476"/>
            </a:xfrm>
            <a:prstGeom prst="rect">
              <a:avLst/>
            </a:prstGeom>
            <a:ln>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142875</xdr:rowOff>
    </xdr:from>
    <xdr:to>
      <xdr:col>0</xdr:col>
      <xdr:colOff>1133475</xdr:colOff>
      <xdr:row>4</xdr:row>
      <xdr:rowOff>180975</xdr:rowOff>
    </xdr:to>
    <xdr:pic>
      <xdr:nvPicPr>
        <xdr:cNvPr id="28" name="Imagen 2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142875"/>
          <a:ext cx="866775" cy="1162050"/>
        </a:xfrm>
        <a:prstGeom prst="rect">
          <a:avLst/>
        </a:prstGeom>
        <a:ln>
          <a:noFill/>
        </a:ln>
      </xdr:spPr>
    </xdr:pic>
    <xdr:clientData/>
  </xdr:twoCellAnchor>
  <xdr:twoCellAnchor>
    <xdr:from>
      <xdr:col>0</xdr:col>
      <xdr:colOff>47625</xdr:colOff>
      <xdr:row>5</xdr:row>
      <xdr:rowOff>38100</xdr:rowOff>
    </xdr:from>
    <xdr:to>
      <xdr:col>0</xdr:col>
      <xdr:colOff>1333500</xdr:colOff>
      <xdr:row>8</xdr:row>
      <xdr:rowOff>142875</xdr:rowOff>
    </xdr:to>
    <xdr:pic>
      <xdr:nvPicPr>
        <xdr:cNvPr id="29" name="Imagen 2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625" y="1428750"/>
          <a:ext cx="1285875" cy="752475"/>
        </a:xfrm>
        <a:prstGeom prst="rect">
          <a:avLst/>
        </a:prstGeom>
        <a:ln>
          <a:noFill/>
        </a:ln>
      </xdr:spPr>
    </xdr:pic>
    <xdr:clientData/>
  </xdr:twoCellAnchor>
  <xdr:twoCellAnchor>
    <xdr:from>
      <xdr:col>0</xdr:col>
      <xdr:colOff>142875</xdr:colOff>
      <xdr:row>8</xdr:row>
      <xdr:rowOff>180975</xdr:rowOff>
    </xdr:from>
    <xdr:to>
      <xdr:col>0</xdr:col>
      <xdr:colOff>1190625</xdr:colOff>
      <xdr:row>12</xdr:row>
      <xdr:rowOff>219075</xdr:rowOff>
    </xdr:to>
    <xdr:pic>
      <xdr:nvPicPr>
        <xdr:cNvPr id="30" name="Imagen 2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42875" y="2219325"/>
          <a:ext cx="1047750" cy="952500"/>
        </a:xfrm>
        <a:prstGeom prst="rect">
          <a:avLst/>
        </a:prstGeom>
        <a:ln>
          <a:noFill/>
        </a:ln>
      </xdr:spPr>
    </xdr:pic>
    <xdr:clientData/>
  </xdr:twoCellAnchor>
  <xdr:twoCellAnchor>
    <xdr:from>
      <xdr:col>0</xdr:col>
      <xdr:colOff>0</xdr:colOff>
      <xdr:row>13</xdr:row>
      <xdr:rowOff>190500</xdr:rowOff>
    </xdr:from>
    <xdr:to>
      <xdr:col>1</xdr:col>
      <xdr:colOff>38100</xdr:colOff>
      <xdr:row>17</xdr:row>
      <xdr:rowOff>47625</xdr:rowOff>
    </xdr:to>
    <xdr:pic>
      <xdr:nvPicPr>
        <xdr:cNvPr id="31" name="Imagen 30"/>
        <xdr:cNvPicPr preferRelativeResize="1">
          <a:picLocks noChangeAspect="1"/>
        </xdr:cNvPicPr>
      </xdr:nvPicPr>
      <xdr:blipFill>
        <a:blip r:embed="rId4">
          <a:extLst>
            <a:ext uri="{28A0092B-C50C-407E-A947-70E740481C1C}">
              <a14:useLocalDpi xmlns:a14="http://schemas.microsoft.com/office/drawing/2010/main" val="0"/>
            </a:ext>
          </a:extLst>
        </a:blip>
        <a:srcRect l="81898" r="7075"/>
        <a:stretch>
          <a:fillRect/>
        </a:stretch>
      </xdr:blipFill>
      <xdr:spPr>
        <a:xfrm>
          <a:off x="0" y="3409950"/>
          <a:ext cx="1409700" cy="695325"/>
        </a:xfrm>
        <a:prstGeom prst="rect">
          <a:avLst/>
        </a:prstGeom>
        <a:ln>
          <a:noFill/>
        </a:ln>
      </xdr:spPr>
    </xdr:pic>
    <xdr:clientData/>
  </xdr:twoCellAnchor>
  <xdr:twoCellAnchor>
    <xdr:from>
      <xdr:col>0</xdr:col>
      <xdr:colOff>123825</xdr:colOff>
      <xdr:row>17</xdr:row>
      <xdr:rowOff>38100</xdr:rowOff>
    </xdr:from>
    <xdr:to>
      <xdr:col>0</xdr:col>
      <xdr:colOff>1247775</xdr:colOff>
      <xdr:row>21</xdr:row>
      <xdr:rowOff>133350</xdr:rowOff>
    </xdr:to>
    <xdr:pic>
      <xdr:nvPicPr>
        <xdr:cNvPr id="32" name="Imagen 3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3825" y="4095750"/>
          <a:ext cx="1123950" cy="1009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142875</xdr:rowOff>
    </xdr:from>
    <xdr:to>
      <xdr:col>0</xdr:col>
      <xdr:colOff>1133475</xdr:colOff>
      <xdr:row>4</xdr:row>
      <xdr:rowOff>180975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142875"/>
          <a:ext cx="866775" cy="1162050"/>
        </a:xfrm>
        <a:prstGeom prst="rect">
          <a:avLst/>
        </a:prstGeom>
        <a:ln>
          <a:noFill/>
        </a:ln>
      </xdr:spPr>
    </xdr:pic>
    <xdr:clientData/>
  </xdr:twoCellAnchor>
  <xdr:twoCellAnchor>
    <xdr:from>
      <xdr:col>0</xdr:col>
      <xdr:colOff>47625</xdr:colOff>
      <xdr:row>5</xdr:row>
      <xdr:rowOff>38100</xdr:rowOff>
    </xdr:from>
    <xdr:to>
      <xdr:col>0</xdr:col>
      <xdr:colOff>1333500</xdr:colOff>
      <xdr:row>8</xdr:row>
      <xdr:rowOff>142875</xdr:rowOff>
    </xdr:to>
    <xdr:pic>
      <xdr:nvPicPr>
        <xdr:cNvPr id="4" name="Imagen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625" y="1428750"/>
          <a:ext cx="1285875" cy="752475"/>
        </a:xfrm>
        <a:prstGeom prst="rect">
          <a:avLst/>
        </a:prstGeom>
        <a:ln>
          <a:noFill/>
        </a:ln>
      </xdr:spPr>
    </xdr:pic>
    <xdr:clientData/>
  </xdr:twoCellAnchor>
  <xdr:twoCellAnchor>
    <xdr:from>
      <xdr:col>0</xdr:col>
      <xdr:colOff>142875</xdr:colOff>
      <xdr:row>8</xdr:row>
      <xdr:rowOff>180975</xdr:rowOff>
    </xdr:from>
    <xdr:to>
      <xdr:col>0</xdr:col>
      <xdr:colOff>1190625</xdr:colOff>
      <xdr:row>12</xdr:row>
      <xdr:rowOff>219075</xdr:rowOff>
    </xdr:to>
    <xdr:pic>
      <xdr:nvPicPr>
        <xdr:cNvPr id="5" name="Imagen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42875" y="2219325"/>
          <a:ext cx="1047750" cy="952500"/>
        </a:xfrm>
        <a:prstGeom prst="rect">
          <a:avLst/>
        </a:prstGeom>
        <a:ln>
          <a:noFill/>
        </a:ln>
      </xdr:spPr>
    </xdr:pic>
    <xdr:clientData/>
  </xdr:twoCellAnchor>
  <xdr:twoCellAnchor>
    <xdr:from>
      <xdr:col>0</xdr:col>
      <xdr:colOff>0</xdr:colOff>
      <xdr:row>13</xdr:row>
      <xdr:rowOff>133350</xdr:rowOff>
    </xdr:from>
    <xdr:to>
      <xdr:col>1</xdr:col>
      <xdr:colOff>38100</xdr:colOff>
      <xdr:row>17</xdr:row>
      <xdr:rowOff>247650</xdr:rowOff>
    </xdr:to>
    <xdr:pic>
      <xdr:nvPicPr>
        <xdr:cNvPr id="6" name="Imagen 5"/>
        <xdr:cNvPicPr preferRelativeResize="1">
          <a:picLocks noChangeAspect="1"/>
        </xdr:cNvPicPr>
      </xdr:nvPicPr>
      <xdr:blipFill>
        <a:blip r:embed="rId4">
          <a:extLst>
            <a:ext uri="{28A0092B-C50C-407E-A947-70E740481C1C}">
              <a14:useLocalDpi xmlns:a14="http://schemas.microsoft.com/office/drawing/2010/main" val="0"/>
            </a:ext>
          </a:extLst>
        </a:blip>
        <a:srcRect l="81898" r="7075"/>
        <a:stretch>
          <a:fillRect/>
        </a:stretch>
      </xdr:blipFill>
      <xdr:spPr>
        <a:xfrm>
          <a:off x="0" y="3352800"/>
          <a:ext cx="1409700" cy="952500"/>
        </a:xfrm>
        <a:prstGeom prst="rect">
          <a:avLst/>
        </a:prstGeom>
        <a:ln>
          <a:noFill/>
        </a:ln>
      </xdr:spPr>
    </xdr:pic>
    <xdr:clientData/>
  </xdr:twoCellAnchor>
  <xdr:twoCellAnchor>
    <xdr:from>
      <xdr:col>0</xdr:col>
      <xdr:colOff>123825</xdr:colOff>
      <xdr:row>18</xdr:row>
      <xdr:rowOff>95250</xdr:rowOff>
    </xdr:from>
    <xdr:to>
      <xdr:col>0</xdr:col>
      <xdr:colOff>1247775</xdr:colOff>
      <xdr:row>22</xdr:row>
      <xdr:rowOff>190500</xdr:rowOff>
    </xdr:to>
    <xdr:pic>
      <xdr:nvPicPr>
        <xdr:cNvPr id="7" name="Imagen 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3825" y="4419600"/>
          <a:ext cx="1123950" cy="10096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7" Type="http://schemas.openxmlformats.org/officeDocument/2006/relationships/image" Target="../media/image2.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hyperlink" Target="https://es.wikipedia.org/wiki/Corporaciones_Aut%C3%B3nomas_Regionales#cite_note-9" TargetMode="External" /><Relationship Id="rId2" Type="http://schemas.openxmlformats.org/officeDocument/2006/relationships/hyperlink" Target="https://es.wikipedia.org/wiki/Corporaciones_Aut%C3%B3nomas_Regionales#cite_note-10" TargetMode="External" /><Relationship Id="rId3" Type="http://schemas.openxmlformats.org/officeDocument/2006/relationships/hyperlink" Target="https://es.wikipedia.org/wiki/Corporaciones_Aut%C3%B3nomas_Regionales#cite_note-11" TargetMode="Externa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3.xml" /><Relationship Id="rId5" Type="http://schemas.openxmlformats.org/officeDocument/2006/relationships/image" Target="../media/image8.emf" /><Relationship Id="rId1" Type="http://schemas.openxmlformats.org/officeDocument/2006/relationships/control" Target="../activeX/activeX3.xml" /><Relationship Id="rId2"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4.xml" /><Relationship Id="rId5" Type="http://schemas.openxmlformats.org/officeDocument/2006/relationships/image" Target="../media/image12.emf" /><Relationship Id="rId1" Type="http://schemas.openxmlformats.org/officeDocument/2006/relationships/control" Target="../activeX/activeX4.xml" /><Relationship Id="rId2" Type="http://schemas.openxmlformats.org/officeDocument/2006/relationships/vmlDrawing" Target="../drawings/vmlDrawing3.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A693-A79B-476A-BF66-D732B07A02EE}">
  <sheetPr codeName="Hoja6"/>
  <dimension ref="B1:M22"/>
  <sheetViews>
    <sheetView tabSelected="1" workbookViewId="0" topLeftCell="A1">
      <selection activeCell="E13" sqref="E13:J13"/>
    </sheetView>
  </sheetViews>
  <sheetFormatPr defaultColWidth="11.421875" defaultRowHeight="15"/>
  <cols>
    <col min="1" max="1" width="4.57421875" style="181" customWidth="1"/>
    <col min="2" max="3" width="11.421875" style="182" customWidth="1"/>
    <col min="4" max="4" width="4.7109375" style="182" customWidth="1"/>
    <col min="5" max="10" width="11.421875" style="182" customWidth="1"/>
    <col min="11" max="11" width="4.8515625" style="182" customWidth="1"/>
    <col min="12" max="12" width="23.421875" style="182" customWidth="1"/>
    <col min="13" max="18" width="11.421875" style="181" customWidth="1"/>
    <col min="19" max="16384" width="11.421875" style="182" customWidth="1"/>
  </cols>
  <sheetData>
    <row r="1" spans="2:12" ht="15.75" thickBot="1">
      <c r="B1" s="181"/>
      <c r="C1" s="181"/>
      <c r="D1" s="181"/>
      <c r="E1" s="181"/>
      <c r="F1" s="181"/>
      <c r="G1" s="181"/>
      <c r="H1" s="181"/>
      <c r="I1" s="181"/>
      <c r="J1" s="181"/>
      <c r="K1" s="181"/>
      <c r="L1" s="181"/>
    </row>
    <row r="2" spans="2:12" ht="15">
      <c r="B2" s="183"/>
      <c r="C2" s="184"/>
      <c r="D2" s="184"/>
      <c r="E2" s="184"/>
      <c r="F2" s="184"/>
      <c r="G2" s="184"/>
      <c r="H2" s="184"/>
      <c r="I2" s="184"/>
      <c r="J2" s="184"/>
      <c r="K2" s="184"/>
      <c r="L2" s="185"/>
    </row>
    <row r="3" spans="2:12" ht="15">
      <c r="B3" s="186"/>
      <c r="C3" s="187"/>
      <c r="D3" s="187"/>
      <c r="E3" s="187"/>
      <c r="F3" s="187"/>
      <c r="G3" s="187"/>
      <c r="H3" s="187"/>
      <c r="I3" s="187"/>
      <c r="J3" s="187"/>
      <c r="K3" s="187"/>
      <c r="L3" s="188"/>
    </row>
    <row r="4" spans="2:13" ht="15">
      <c r="B4" s="186"/>
      <c r="C4" s="187"/>
      <c r="D4" s="187"/>
      <c r="E4" s="187"/>
      <c r="F4" s="187"/>
      <c r="G4" s="187"/>
      <c r="H4" s="187"/>
      <c r="I4" s="187"/>
      <c r="J4" s="187"/>
      <c r="K4" s="187"/>
      <c r="L4" s="188"/>
      <c r="M4" s="189"/>
    </row>
    <row r="5" spans="2:12" ht="15">
      <c r="B5" s="186"/>
      <c r="C5" s="187"/>
      <c r="D5" s="187"/>
      <c r="E5" s="187"/>
      <c r="F5" s="187"/>
      <c r="G5" s="187"/>
      <c r="H5" s="187"/>
      <c r="I5" s="187"/>
      <c r="J5" s="187"/>
      <c r="K5" s="187"/>
      <c r="L5" s="188"/>
    </row>
    <row r="6" spans="2:12" ht="15">
      <c r="B6" s="186"/>
      <c r="C6" s="187"/>
      <c r="D6" s="187"/>
      <c r="E6" s="187"/>
      <c r="F6" s="187"/>
      <c r="G6" s="187"/>
      <c r="H6" s="187"/>
      <c r="I6" s="187"/>
      <c r="J6" s="187"/>
      <c r="K6" s="187"/>
      <c r="L6" s="188"/>
    </row>
    <row r="7" spans="2:12" ht="6" customHeight="1">
      <c r="B7" s="186"/>
      <c r="C7" s="187"/>
      <c r="D7" s="187"/>
      <c r="E7" s="187"/>
      <c r="F7" s="187"/>
      <c r="G7" s="187"/>
      <c r="H7" s="187"/>
      <c r="I7" s="187"/>
      <c r="J7" s="187"/>
      <c r="K7" s="187"/>
      <c r="L7" s="188"/>
    </row>
    <row r="8" spans="2:12" ht="15" customHeight="1">
      <c r="B8" s="186"/>
      <c r="C8" s="187"/>
      <c r="D8" s="187"/>
      <c r="E8" s="195" t="s">
        <v>917</v>
      </c>
      <c r="F8" s="195"/>
      <c r="G8" s="195"/>
      <c r="H8" s="195"/>
      <c r="I8" s="195"/>
      <c r="J8" s="195"/>
      <c r="K8" s="190"/>
      <c r="L8" s="188"/>
    </row>
    <row r="9" spans="2:12" ht="15" customHeight="1">
      <c r="B9" s="186"/>
      <c r="C9" s="187"/>
      <c r="D9" s="187"/>
      <c r="E9" s="195"/>
      <c r="F9" s="195"/>
      <c r="G9" s="195"/>
      <c r="H9" s="195"/>
      <c r="I9" s="195"/>
      <c r="J9" s="195"/>
      <c r="K9" s="190"/>
      <c r="L9" s="188"/>
    </row>
    <row r="10" spans="2:12" ht="15" customHeight="1">
      <c r="B10" s="186"/>
      <c r="C10" s="187"/>
      <c r="D10" s="187"/>
      <c r="E10" s="195"/>
      <c r="F10" s="195"/>
      <c r="G10" s="195"/>
      <c r="H10" s="195"/>
      <c r="I10" s="195"/>
      <c r="J10" s="195"/>
      <c r="K10" s="190"/>
      <c r="L10" s="188"/>
    </row>
    <row r="11" spans="2:12" ht="15" customHeight="1">
      <c r="B11" s="186"/>
      <c r="C11" s="187"/>
      <c r="D11" s="187"/>
      <c r="E11" s="195"/>
      <c r="F11" s="195"/>
      <c r="G11" s="195"/>
      <c r="H11" s="195"/>
      <c r="I11" s="195"/>
      <c r="J11" s="195"/>
      <c r="K11" s="190"/>
      <c r="L11" s="188"/>
    </row>
    <row r="12" spans="2:12" ht="15" customHeight="1">
      <c r="B12" s="186"/>
      <c r="C12" s="187"/>
      <c r="D12" s="187"/>
      <c r="E12" s="195"/>
      <c r="F12" s="195"/>
      <c r="G12" s="195"/>
      <c r="H12" s="195"/>
      <c r="I12" s="195"/>
      <c r="J12" s="195"/>
      <c r="K12" s="190"/>
      <c r="L12" s="188"/>
    </row>
    <row r="13" spans="2:12" ht="17.25" customHeight="1">
      <c r="B13" s="186"/>
      <c r="C13" s="187"/>
      <c r="D13" s="187"/>
      <c r="E13" s="196" t="s">
        <v>918</v>
      </c>
      <c r="F13" s="196"/>
      <c r="G13" s="196"/>
      <c r="H13" s="196"/>
      <c r="I13" s="196"/>
      <c r="J13" s="196"/>
      <c r="K13" s="191"/>
      <c r="L13" s="188"/>
    </row>
    <row r="14" spans="2:12" ht="17.25" customHeight="1">
      <c r="B14" s="186"/>
      <c r="C14" s="187"/>
      <c r="D14" s="187"/>
      <c r="E14" s="187"/>
      <c r="F14" s="187"/>
      <c r="G14" s="187"/>
      <c r="H14" s="187"/>
      <c r="I14" s="187"/>
      <c r="J14" s="187"/>
      <c r="K14" s="187"/>
      <c r="L14" s="188"/>
    </row>
    <row r="15" spans="2:12" ht="15">
      <c r="B15" s="186"/>
      <c r="C15" s="187"/>
      <c r="D15" s="187"/>
      <c r="E15" s="187"/>
      <c r="F15" s="187"/>
      <c r="G15" s="187"/>
      <c r="H15" s="187"/>
      <c r="I15" s="187"/>
      <c r="J15" s="187"/>
      <c r="K15" s="187"/>
      <c r="L15" s="188"/>
    </row>
    <row r="16" spans="2:12" ht="15">
      <c r="B16" s="186"/>
      <c r="C16" s="187"/>
      <c r="D16" s="187"/>
      <c r="E16" s="187"/>
      <c r="F16" s="187"/>
      <c r="G16" s="187"/>
      <c r="H16" s="187"/>
      <c r="I16" s="187"/>
      <c r="J16" s="187"/>
      <c r="K16" s="187"/>
      <c r="L16" s="188"/>
    </row>
    <row r="17" spans="2:12" ht="15">
      <c r="B17" s="186"/>
      <c r="C17" s="187"/>
      <c r="D17" s="187"/>
      <c r="E17" s="187"/>
      <c r="F17" s="187"/>
      <c r="G17" s="187"/>
      <c r="H17" s="187"/>
      <c r="I17" s="187"/>
      <c r="J17" s="187"/>
      <c r="K17" s="187"/>
      <c r="L17" s="188"/>
    </row>
    <row r="18" spans="2:12" ht="15">
      <c r="B18" s="186"/>
      <c r="C18" s="187"/>
      <c r="D18" s="187"/>
      <c r="E18" s="187"/>
      <c r="F18" s="187"/>
      <c r="G18" s="187"/>
      <c r="H18" s="187"/>
      <c r="I18" s="187"/>
      <c r="J18" s="187"/>
      <c r="K18" s="187"/>
      <c r="L18" s="188"/>
    </row>
    <row r="19" spans="2:12" ht="15">
      <c r="B19" s="186"/>
      <c r="C19" s="187"/>
      <c r="D19" s="187"/>
      <c r="E19" s="187"/>
      <c r="F19" s="187"/>
      <c r="G19" s="187"/>
      <c r="H19" s="187"/>
      <c r="I19" s="187"/>
      <c r="J19" s="187"/>
      <c r="K19" s="187"/>
      <c r="L19" s="188"/>
    </row>
    <row r="20" spans="2:12" ht="15">
      <c r="B20" s="186"/>
      <c r="C20" s="187"/>
      <c r="D20" s="187"/>
      <c r="E20" s="187"/>
      <c r="F20" s="187"/>
      <c r="G20" s="187"/>
      <c r="H20" s="187"/>
      <c r="I20" s="187"/>
      <c r="J20" s="187"/>
      <c r="K20" s="187"/>
      <c r="L20" s="188"/>
    </row>
    <row r="21" spans="2:12" ht="15">
      <c r="B21" s="186"/>
      <c r="C21" s="187"/>
      <c r="D21" s="187"/>
      <c r="E21" s="187"/>
      <c r="F21" s="187"/>
      <c r="G21" s="187"/>
      <c r="H21" s="187"/>
      <c r="I21" s="187"/>
      <c r="J21" s="187"/>
      <c r="K21" s="187"/>
      <c r="L21" s="188"/>
    </row>
    <row r="22" spans="2:12" ht="15.75" thickBot="1">
      <c r="B22" s="192"/>
      <c r="C22" s="193"/>
      <c r="D22" s="193"/>
      <c r="E22" s="193"/>
      <c r="F22" s="193"/>
      <c r="G22" s="193"/>
      <c r="H22" s="193"/>
      <c r="I22" s="193"/>
      <c r="J22" s="193"/>
      <c r="K22" s="193"/>
      <c r="L22" s="194"/>
    </row>
    <row r="23" s="181" customFormat="1" ht="15"/>
    <row r="24" s="181" customFormat="1" ht="15"/>
    <row r="25" s="181" customFormat="1" ht="15"/>
    <row r="26" s="181" customFormat="1" ht="15"/>
    <row r="27" s="181" customFormat="1" ht="15"/>
    <row r="28" s="181" customFormat="1" ht="15"/>
    <row r="29" s="181" customFormat="1" ht="15"/>
    <row r="30" s="181" customFormat="1" ht="15"/>
    <row r="31" s="181" customFormat="1" ht="15"/>
    <row r="32" s="181" customFormat="1" ht="15"/>
    <row r="33" s="181" customFormat="1" ht="15"/>
    <row r="34" s="181" customFormat="1" ht="15"/>
    <row r="35" s="181" customFormat="1" ht="15"/>
    <row r="36" s="181" customFormat="1" ht="15"/>
    <row r="37" s="181" customFormat="1" ht="15"/>
    <row r="38" s="181" customFormat="1" ht="15"/>
    <row r="39" s="181" customFormat="1" ht="15"/>
    <row r="40" s="181" customFormat="1" ht="15"/>
    <row r="41" s="181" customFormat="1" ht="15"/>
    <row r="42" s="181" customFormat="1" ht="15"/>
    <row r="43" s="181" customFormat="1" ht="15"/>
    <row r="44" s="181" customFormat="1" ht="15"/>
    <row r="45" s="181" customFormat="1" ht="15"/>
    <row r="46" s="181" customFormat="1" ht="15"/>
    <row r="47" s="181" customFormat="1" ht="15"/>
    <row r="48" s="181" customFormat="1" ht="15"/>
    <row r="49" s="181" customFormat="1" ht="15"/>
    <row r="50" s="181" customFormat="1" ht="15"/>
    <row r="51" s="181" customFormat="1" ht="15"/>
    <row r="52" s="181" customFormat="1" ht="15"/>
    <row r="53" s="181" customFormat="1" ht="15"/>
    <row r="54" s="181" customFormat="1" ht="15"/>
    <row r="55" s="181" customFormat="1" ht="15"/>
    <row r="56" s="181" customFormat="1" ht="15"/>
    <row r="57" s="181" customFormat="1" ht="15"/>
    <row r="58" s="181" customFormat="1" ht="15"/>
    <row r="59" s="181" customFormat="1" ht="15"/>
    <row r="60" s="181" customFormat="1" ht="15"/>
    <row r="61" s="181" customFormat="1" ht="15"/>
  </sheetData>
  <mergeCells count="2">
    <mergeCell ref="E8:J12"/>
    <mergeCell ref="E13:J13"/>
  </mergeCells>
  <printOptions/>
  <pageMargins left="0.7" right="0.7" top="0.75" bottom="0.75" header="0.3" footer="0.3"/>
  <pageSetup horizontalDpi="600" verticalDpi="600" orientation="portrait" paperSize="9" r:id="rId9"/>
  <drawing r:id="rId8"/>
  <legacyDrawing r:id="rId3"/>
  <controls>
    <control shapeId="6152" r:id="rId1" name="Image1"/>
    <control shapeId="6155" r:id="rId2" name="Image2"/>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65"/>
  <sheetViews>
    <sheetView workbookViewId="0" topLeftCell="A1">
      <pane xSplit="1" ySplit="1" topLeftCell="B44" activePane="bottomRight" state="frozen"/>
      <selection pane="topLeft" activeCell="G19" sqref="G19"/>
      <selection pane="topRight" activeCell="G19" sqref="G19"/>
      <selection pane="bottomLeft" activeCell="G19" sqref="G19"/>
      <selection pane="bottomRight" activeCell="B64" sqref="B64:B65"/>
    </sheetView>
  </sheetViews>
  <sheetFormatPr defaultColWidth="11.421875" defaultRowHeight="15"/>
  <cols>
    <col min="1" max="1" width="16.7109375" style="8" customWidth="1"/>
    <col min="2" max="2" width="10.28125" style="8" bestFit="1" customWidth="1"/>
    <col min="3" max="3" width="17.28125" style="8" bestFit="1" customWidth="1"/>
    <col min="4" max="4" width="41.7109375" style="1" customWidth="1"/>
    <col min="5" max="5" width="27.7109375" style="1" bestFit="1" customWidth="1"/>
    <col min="6" max="6" width="15.421875" style="8" customWidth="1"/>
    <col min="7" max="7" width="26.28125" style="8" customWidth="1"/>
    <col min="8" max="8" width="87.28125" style="1" customWidth="1"/>
    <col min="9" max="16384" width="11.421875" style="1" customWidth="1"/>
  </cols>
  <sheetData>
    <row r="1" spans="1:8" s="8" customFormat="1" ht="15">
      <c r="A1" s="3" t="s">
        <v>0</v>
      </c>
      <c r="B1" s="3" t="s">
        <v>80</v>
      </c>
      <c r="C1" s="3" t="s">
        <v>84</v>
      </c>
      <c r="D1" s="7" t="s">
        <v>1</v>
      </c>
      <c r="E1" s="7" t="s">
        <v>2</v>
      </c>
      <c r="F1" s="3" t="s">
        <v>79</v>
      </c>
      <c r="G1" s="3" t="s">
        <v>3</v>
      </c>
      <c r="H1" s="3" t="s">
        <v>29</v>
      </c>
    </row>
    <row r="2" spans="1:8" ht="60">
      <c r="A2" s="5" t="s">
        <v>24</v>
      </c>
      <c r="B2" s="9" t="s">
        <v>4</v>
      </c>
      <c r="C2" s="5" t="s">
        <v>16</v>
      </c>
      <c r="D2" s="2" t="s">
        <v>41</v>
      </c>
      <c r="E2" s="2" t="s">
        <v>64</v>
      </c>
      <c r="F2" s="5" t="s">
        <v>82</v>
      </c>
      <c r="G2" s="6" t="s">
        <v>89</v>
      </c>
      <c r="H2" s="2"/>
    </row>
    <row r="3" spans="1:8" ht="15">
      <c r="A3" s="215" t="s">
        <v>5</v>
      </c>
      <c r="B3" s="226" t="s">
        <v>4</v>
      </c>
      <c r="C3" s="215" t="s">
        <v>16</v>
      </c>
      <c r="D3" s="221" t="s">
        <v>25</v>
      </c>
      <c r="E3" s="221" t="s">
        <v>74</v>
      </c>
      <c r="F3" s="5" t="s">
        <v>82</v>
      </c>
      <c r="G3" s="218" t="s">
        <v>85</v>
      </c>
      <c r="H3" s="215"/>
    </row>
    <row r="4" spans="1:8" ht="15">
      <c r="A4" s="217"/>
      <c r="B4" s="227"/>
      <c r="C4" s="217"/>
      <c r="D4" s="222"/>
      <c r="E4" s="222"/>
      <c r="F4" s="5" t="s">
        <v>81</v>
      </c>
      <c r="G4" s="220"/>
      <c r="H4" s="217"/>
    </row>
    <row r="5" spans="1:8" ht="15">
      <c r="A5" s="215" t="s">
        <v>17</v>
      </c>
      <c r="B5" s="226" t="s">
        <v>4</v>
      </c>
      <c r="C5" s="215" t="s">
        <v>16</v>
      </c>
      <c r="D5" s="221" t="s">
        <v>26</v>
      </c>
      <c r="E5" s="221" t="s">
        <v>75</v>
      </c>
      <c r="F5" s="5" t="s">
        <v>82</v>
      </c>
      <c r="G5" s="218" t="s">
        <v>85</v>
      </c>
      <c r="H5" s="215"/>
    </row>
    <row r="6" spans="1:8" ht="15">
      <c r="A6" s="217"/>
      <c r="B6" s="227"/>
      <c r="C6" s="217"/>
      <c r="D6" s="222"/>
      <c r="E6" s="222"/>
      <c r="F6" s="5" t="s">
        <v>81</v>
      </c>
      <c r="G6" s="220"/>
      <c r="H6" s="217"/>
    </row>
    <row r="7" spans="1:8" ht="15">
      <c r="A7" s="215" t="s">
        <v>10</v>
      </c>
      <c r="B7" s="226" t="s">
        <v>4</v>
      </c>
      <c r="C7" s="215" t="s">
        <v>16</v>
      </c>
      <c r="D7" s="221" t="s">
        <v>56</v>
      </c>
      <c r="E7" s="221" t="s">
        <v>59</v>
      </c>
      <c r="F7" s="5" t="s">
        <v>82</v>
      </c>
      <c r="G7" s="218" t="s">
        <v>85</v>
      </c>
      <c r="H7" s="215"/>
    </row>
    <row r="8" spans="1:8" ht="15">
      <c r="A8" s="217"/>
      <c r="B8" s="227"/>
      <c r="C8" s="217"/>
      <c r="D8" s="222"/>
      <c r="E8" s="222"/>
      <c r="F8" s="5" t="s">
        <v>81</v>
      </c>
      <c r="G8" s="220"/>
      <c r="H8" s="217"/>
    </row>
    <row r="9" spans="1:8" ht="15">
      <c r="A9" s="215" t="s">
        <v>11</v>
      </c>
      <c r="B9" s="226" t="s">
        <v>4</v>
      </c>
      <c r="C9" s="215" t="s">
        <v>16</v>
      </c>
      <c r="D9" s="221" t="s">
        <v>57</v>
      </c>
      <c r="E9" s="221" t="s">
        <v>61</v>
      </c>
      <c r="F9" s="5" t="s">
        <v>82</v>
      </c>
      <c r="G9" s="218" t="s">
        <v>85</v>
      </c>
      <c r="H9" s="215"/>
    </row>
    <row r="10" spans="1:8" ht="15">
      <c r="A10" s="217"/>
      <c r="B10" s="227"/>
      <c r="C10" s="217"/>
      <c r="D10" s="222"/>
      <c r="E10" s="222"/>
      <c r="F10" s="5" t="s">
        <v>81</v>
      </c>
      <c r="G10" s="220"/>
      <c r="H10" s="217"/>
    </row>
    <row r="11" spans="1:8" ht="15">
      <c r="A11" s="215" t="s">
        <v>12</v>
      </c>
      <c r="B11" s="226" t="s">
        <v>4</v>
      </c>
      <c r="C11" s="215" t="s">
        <v>16</v>
      </c>
      <c r="D11" s="221" t="s">
        <v>58</v>
      </c>
      <c r="E11" s="221" t="s">
        <v>62</v>
      </c>
      <c r="F11" s="5" t="s">
        <v>82</v>
      </c>
      <c r="G11" s="218" t="s">
        <v>85</v>
      </c>
      <c r="H11" s="215"/>
    </row>
    <row r="12" spans="1:8" ht="15">
      <c r="A12" s="217"/>
      <c r="B12" s="227"/>
      <c r="C12" s="217"/>
      <c r="D12" s="222"/>
      <c r="E12" s="222"/>
      <c r="F12" s="5" t="s">
        <v>81</v>
      </c>
      <c r="G12" s="220"/>
      <c r="H12" s="217"/>
    </row>
    <row r="13" spans="1:8" ht="15">
      <c r="A13" s="215" t="s">
        <v>13</v>
      </c>
      <c r="B13" s="226" t="s">
        <v>4</v>
      </c>
      <c r="C13" s="215" t="s">
        <v>16</v>
      </c>
      <c r="D13" s="221" t="s">
        <v>31</v>
      </c>
      <c r="E13" s="221" t="s">
        <v>60</v>
      </c>
      <c r="F13" s="5" t="s">
        <v>82</v>
      </c>
      <c r="G13" s="218" t="s">
        <v>85</v>
      </c>
      <c r="H13" s="215"/>
    </row>
    <row r="14" spans="1:8" ht="15">
      <c r="A14" s="217"/>
      <c r="B14" s="227"/>
      <c r="C14" s="217"/>
      <c r="D14" s="222"/>
      <c r="E14" s="222"/>
      <c r="F14" s="5" t="s">
        <v>81</v>
      </c>
      <c r="G14" s="220"/>
      <c r="H14" s="217"/>
    </row>
    <row r="15" spans="1:8" ht="60">
      <c r="A15" s="5" t="s">
        <v>87</v>
      </c>
      <c r="B15" s="9" t="s">
        <v>4</v>
      </c>
      <c r="C15" s="5" t="s">
        <v>16</v>
      </c>
      <c r="D15" s="2" t="s">
        <v>88</v>
      </c>
      <c r="E15" s="2" t="s">
        <v>63</v>
      </c>
      <c r="F15" s="5" t="s">
        <v>82</v>
      </c>
      <c r="G15" s="6" t="s">
        <v>89</v>
      </c>
      <c r="H15" s="2"/>
    </row>
    <row r="16" spans="1:8" ht="75">
      <c r="A16" s="5" t="s">
        <v>32</v>
      </c>
      <c r="B16" s="9" t="s">
        <v>4</v>
      </c>
      <c r="C16" s="5" t="s">
        <v>16</v>
      </c>
      <c r="D16" s="2" t="s">
        <v>33</v>
      </c>
      <c r="E16" s="2" t="s">
        <v>65</v>
      </c>
      <c r="F16" s="5" t="s">
        <v>82</v>
      </c>
      <c r="G16" s="6" t="s">
        <v>89</v>
      </c>
      <c r="H16" s="2"/>
    </row>
    <row r="17" spans="1:8" ht="60">
      <c r="A17" s="5" t="s">
        <v>18</v>
      </c>
      <c r="B17" s="9" t="s">
        <v>4</v>
      </c>
      <c r="C17" s="5" t="s">
        <v>16</v>
      </c>
      <c r="D17" s="2" t="s">
        <v>34</v>
      </c>
      <c r="E17" s="2" t="s">
        <v>66</v>
      </c>
      <c r="F17" s="5" t="s">
        <v>82</v>
      </c>
      <c r="G17" s="6" t="s">
        <v>89</v>
      </c>
      <c r="H17" s="2"/>
    </row>
    <row r="18" spans="1:8" ht="75">
      <c r="A18" s="215" t="s">
        <v>19</v>
      </c>
      <c r="B18" s="226" t="s">
        <v>4</v>
      </c>
      <c r="C18" s="215" t="s">
        <v>8</v>
      </c>
      <c r="D18" s="221" t="s">
        <v>35</v>
      </c>
      <c r="E18" s="2" t="s">
        <v>124</v>
      </c>
      <c r="F18" s="5" t="s">
        <v>82</v>
      </c>
      <c r="G18" s="6" t="s">
        <v>89</v>
      </c>
      <c r="H18" s="2"/>
    </row>
    <row r="19" spans="1:8" ht="120">
      <c r="A19" s="217"/>
      <c r="B19" s="227"/>
      <c r="C19" s="217"/>
      <c r="D19" s="222"/>
      <c r="E19" s="1" t="s">
        <v>127</v>
      </c>
      <c r="F19" s="5" t="s">
        <v>82</v>
      </c>
      <c r="G19" s="6" t="s">
        <v>89</v>
      </c>
      <c r="H19" s="2"/>
    </row>
    <row r="20" spans="1:8" ht="90">
      <c r="A20" s="5" t="s">
        <v>7</v>
      </c>
      <c r="B20" s="9" t="s">
        <v>4</v>
      </c>
      <c r="C20" s="5" t="s">
        <v>8</v>
      </c>
      <c r="D20" s="2" t="s">
        <v>36</v>
      </c>
      <c r="E20" s="2" t="s">
        <v>67</v>
      </c>
      <c r="F20" s="5" t="s">
        <v>82</v>
      </c>
      <c r="G20" s="6" t="s">
        <v>86</v>
      </c>
      <c r="H20" s="2"/>
    </row>
    <row r="21" spans="1:8" ht="105">
      <c r="A21" s="20" t="s">
        <v>20</v>
      </c>
      <c r="B21" s="18" t="s">
        <v>4</v>
      </c>
      <c r="C21" s="19" t="s">
        <v>8</v>
      </c>
      <c r="D21" s="15" t="s">
        <v>37</v>
      </c>
      <c r="E21" s="2" t="s">
        <v>123</v>
      </c>
      <c r="F21" s="5" t="s">
        <v>82</v>
      </c>
      <c r="G21" s="6" t="s">
        <v>86</v>
      </c>
      <c r="H21" s="2"/>
    </row>
    <row r="22" spans="1:8" ht="105">
      <c r="A22" s="5" t="s">
        <v>21</v>
      </c>
      <c r="B22" s="9" t="s">
        <v>4</v>
      </c>
      <c r="C22" s="5" t="s">
        <v>8</v>
      </c>
      <c r="D22" s="2" t="s">
        <v>38</v>
      </c>
      <c r="E22" s="2" t="s">
        <v>68</v>
      </c>
      <c r="F22" s="5" t="s">
        <v>82</v>
      </c>
      <c r="G22" s="6" t="s">
        <v>86</v>
      </c>
      <c r="H22" s="2"/>
    </row>
    <row r="23" spans="1:8" ht="75">
      <c r="A23" s="215" t="s">
        <v>91</v>
      </c>
      <c r="B23" s="226" t="s">
        <v>4</v>
      </c>
      <c r="C23" s="215" t="s">
        <v>22</v>
      </c>
      <c r="D23" s="2" t="s">
        <v>92</v>
      </c>
      <c r="E23" s="2" t="s">
        <v>131</v>
      </c>
      <c r="F23" s="5" t="s">
        <v>81</v>
      </c>
      <c r="G23" s="6" t="s">
        <v>90</v>
      </c>
      <c r="H23" s="2"/>
    </row>
    <row r="24" spans="1:8" ht="225">
      <c r="A24" s="217"/>
      <c r="B24" s="227"/>
      <c r="C24" s="217"/>
      <c r="D24" s="2" t="s">
        <v>125</v>
      </c>
      <c r="E24" s="2" t="s">
        <v>126</v>
      </c>
      <c r="F24" s="5" t="s">
        <v>81</v>
      </c>
      <c r="G24" s="6" t="s">
        <v>90</v>
      </c>
      <c r="H24" s="2"/>
    </row>
    <row r="25" spans="1:8" ht="60">
      <c r="A25" s="215" t="s">
        <v>93</v>
      </c>
      <c r="B25" s="226" t="s">
        <v>4</v>
      </c>
      <c r="C25" s="215" t="s">
        <v>22</v>
      </c>
      <c r="D25" s="2" t="s">
        <v>153</v>
      </c>
      <c r="E25" s="2" t="s">
        <v>98</v>
      </c>
      <c r="F25" s="215" t="s">
        <v>99</v>
      </c>
      <c r="G25" s="218" t="s">
        <v>90</v>
      </c>
      <c r="H25" s="2"/>
    </row>
    <row r="26" spans="1:8" ht="30">
      <c r="A26" s="216"/>
      <c r="B26" s="228"/>
      <c r="C26" s="216"/>
      <c r="D26" s="2" t="s">
        <v>95</v>
      </c>
      <c r="E26" s="2" t="s">
        <v>100</v>
      </c>
      <c r="F26" s="216"/>
      <c r="G26" s="219"/>
      <c r="H26" s="2"/>
    </row>
    <row r="27" spans="1:8" ht="45">
      <c r="A27" s="216"/>
      <c r="B27" s="228"/>
      <c r="C27" s="216"/>
      <c r="D27" s="2" t="s">
        <v>96</v>
      </c>
      <c r="E27" s="2" t="s">
        <v>101</v>
      </c>
      <c r="F27" s="216"/>
      <c r="G27" s="219"/>
      <c r="H27" s="2"/>
    </row>
    <row r="28" spans="1:8" ht="45">
      <c r="A28" s="217"/>
      <c r="B28" s="227"/>
      <c r="C28" s="217"/>
      <c r="D28" s="2" t="s">
        <v>97</v>
      </c>
      <c r="E28" s="2" t="s">
        <v>102</v>
      </c>
      <c r="F28" s="217"/>
      <c r="G28" s="220"/>
      <c r="H28" s="2"/>
    </row>
    <row r="29" spans="1:8" ht="75">
      <c r="A29" s="5" t="s">
        <v>14</v>
      </c>
      <c r="B29" s="9" t="s">
        <v>4</v>
      </c>
      <c r="C29" s="5" t="s">
        <v>22</v>
      </c>
      <c r="D29" s="2" t="s">
        <v>39</v>
      </c>
      <c r="E29" s="4" t="s">
        <v>69</v>
      </c>
      <c r="F29" s="5" t="s">
        <v>81</v>
      </c>
      <c r="G29" s="6" t="s">
        <v>90</v>
      </c>
      <c r="H29" s="2"/>
    </row>
    <row r="30" spans="1:8" ht="45">
      <c r="A30" s="215" t="s">
        <v>23</v>
      </c>
      <c r="B30" s="226" t="s">
        <v>4</v>
      </c>
      <c r="C30" s="215" t="s">
        <v>22</v>
      </c>
      <c r="D30" s="221" t="s">
        <v>40</v>
      </c>
      <c r="E30" s="4" t="s">
        <v>70</v>
      </c>
      <c r="F30" s="5" t="s">
        <v>103</v>
      </c>
      <c r="G30" s="6" t="s">
        <v>90</v>
      </c>
      <c r="H30" s="2"/>
    </row>
    <row r="31" spans="1:8" ht="30">
      <c r="A31" s="217"/>
      <c r="B31" s="227"/>
      <c r="C31" s="217"/>
      <c r="D31" s="222"/>
      <c r="E31" s="4" t="s">
        <v>71</v>
      </c>
      <c r="F31" s="5" t="s">
        <v>103</v>
      </c>
      <c r="G31" s="6" t="s">
        <v>90</v>
      </c>
      <c r="H31" s="2"/>
    </row>
    <row r="32" spans="1:8" ht="75">
      <c r="A32" s="5" t="s">
        <v>6</v>
      </c>
      <c r="B32" s="9" t="s">
        <v>4</v>
      </c>
      <c r="C32" s="5" t="s">
        <v>22</v>
      </c>
      <c r="D32" s="2" t="s">
        <v>54</v>
      </c>
      <c r="E32" s="4" t="s">
        <v>72</v>
      </c>
      <c r="F32" s="5" t="s">
        <v>81</v>
      </c>
      <c r="G32" s="6" t="s">
        <v>90</v>
      </c>
      <c r="H32" s="2" t="s">
        <v>30</v>
      </c>
    </row>
    <row r="33" spans="1:8" ht="60">
      <c r="A33" s="5" t="s">
        <v>105</v>
      </c>
      <c r="B33" s="10" t="s">
        <v>9</v>
      </c>
      <c r="C33" s="5" t="s">
        <v>16</v>
      </c>
      <c r="D33" s="2" t="s">
        <v>42</v>
      </c>
      <c r="E33" s="2" t="s">
        <v>73</v>
      </c>
      <c r="F33" s="5" t="s">
        <v>83</v>
      </c>
      <c r="G33" s="6" t="s">
        <v>89</v>
      </c>
      <c r="H33" s="2"/>
    </row>
    <row r="34" spans="1:8" ht="15">
      <c r="A34" s="215" t="s">
        <v>5</v>
      </c>
      <c r="B34" s="223" t="s">
        <v>9</v>
      </c>
      <c r="C34" s="215" t="s">
        <v>16</v>
      </c>
      <c r="D34" s="221" t="s">
        <v>43</v>
      </c>
      <c r="E34" s="221" t="s">
        <v>76</v>
      </c>
      <c r="F34" s="5" t="s">
        <v>83</v>
      </c>
      <c r="G34" s="218" t="s">
        <v>85</v>
      </c>
      <c r="H34" s="215"/>
    </row>
    <row r="35" spans="1:8" ht="15">
      <c r="A35" s="217"/>
      <c r="B35" s="224"/>
      <c r="C35" s="217"/>
      <c r="D35" s="222"/>
      <c r="E35" s="222"/>
      <c r="F35" s="5" t="s">
        <v>81</v>
      </c>
      <c r="G35" s="220"/>
      <c r="H35" s="217"/>
    </row>
    <row r="36" spans="1:8" ht="15">
      <c r="A36" s="215" t="s">
        <v>17</v>
      </c>
      <c r="B36" s="223" t="s">
        <v>9</v>
      </c>
      <c r="C36" s="215" t="s">
        <v>16</v>
      </c>
      <c r="D36" s="221" t="s">
        <v>44</v>
      </c>
      <c r="E36" s="221" t="s">
        <v>75</v>
      </c>
      <c r="F36" s="5" t="s">
        <v>83</v>
      </c>
      <c r="G36" s="218" t="s">
        <v>85</v>
      </c>
      <c r="H36" s="215"/>
    </row>
    <row r="37" spans="1:8" ht="15">
      <c r="A37" s="217"/>
      <c r="B37" s="224"/>
      <c r="C37" s="217"/>
      <c r="D37" s="222"/>
      <c r="E37" s="222"/>
      <c r="F37" s="5" t="s">
        <v>81</v>
      </c>
      <c r="G37" s="220"/>
      <c r="H37" s="217"/>
    </row>
    <row r="38" spans="1:8" ht="15">
      <c r="A38" s="215" t="s">
        <v>10</v>
      </c>
      <c r="B38" s="223" t="s">
        <v>9</v>
      </c>
      <c r="C38" s="215" t="s">
        <v>16</v>
      </c>
      <c r="D38" s="221" t="s">
        <v>45</v>
      </c>
      <c r="E38" s="221" t="s">
        <v>59</v>
      </c>
      <c r="F38" s="5" t="s">
        <v>83</v>
      </c>
      <c r="G38" s="218" t="s">
        <v>85</v>
      </c>
      <c r="H38" s="215"/>
    </row>
    <row r="39" spans="1:8" ht="15">
      <c r="A39" s="217"/>
      <c r="B39" s="224"/>
      <c r="C39" s="217"/>
      <c r="D39" s="222"/>
      <c r="E39" s="222"/>
      <c r="F39" s="5" t="s">
        <v>81</v>
      </c>
      <c r="G39" s="220"/>
      <c r="H39" s="217"/>
    </row>
    <row r="40" spans="1:8" ht="15">
      <c r="A40" s="215" t="s">
        <v>11</v>
      </c>
      <c r="B40" s="223" t="s">
        <v>9</v>
      </c>
      <c r="C40" s="215" t="s">
        <v>16</v>
      </c>
      <c r="D40" s="221" t="s">
        <v>46</v>
      </c>
      <c r="E40" s="221" t="s">
        <v>61</v>
      </c>
      <c r="F40" s="5" t="s">
        <v>83</v>
      </c>
      <c r="G40" s="218" t="s">
        <v>85</v>
      </c>
      <c r="H40" s="215"/>
    </row>
    <row r="41" spans="1:8" ht="15">
      <c r="A41" s="217"/>
      <c r="B41" s="224"/>
      <c r="C41" s="217"/>
      <c r="D41" s="222"/>
      <c r="E41" s="222"/>
      <c r="F41" s="5" t="s">
        <v>81</v>
      </c>
      <c r="G41" s="220"/>
      <c r="H41" s="217"/>
    </row>
    <row r="42" spans="1:8" ht="15">
      <c r="A42" s="215" t="s">
        <v>12</v>
      </c>
      <c r="B42" s="223" t="s">
        <v>9</v>
      </c>
      <c r="C42" s="215" t="s">
        <v>16</v>
      </c>
      <c r="D42" s="221" t="s">
        <v>47</v>
      </c>
      <c r="E42" s="221" t="s">
        <v>62</v>
      </c>
      <c r="F42" s="5" t="s">
        <v>83</v>
      </c>
      <c r="G42" s="218" t="s">
        <v>85</v>
      </c>
      <c r="H42" s="215"/>
    </row>
    <row r="43" spans="1:8" ht="15">
      <c r="A43" s="217"/>
      <c r="B43" s="224"/>
      <c r="C43" s="217"/>
      <c r="D43" s="222"/>
      <c r="E43" s="222"/>
      <c r="F43" s="5" t="s">
        <v>81</v>
      </c>
      <c r="G43" s="220"/>
      <c r="H43" s="217"/>
    </row>
    <row r="44" spans="1:8" ht="15">
      <c r="A44" s="215" t="s">
        <v>13</v>
      </c>
      <c r="B44" s="223" t="s">
        <v>9</v>
      </c>
      <c r="C44" s="215" t="s">
        <v>16</v>
      </c>
      <c r="D44" s="221" t="s">
        <v>48</v>
      </c>
      <c r="E44" s="221" t="s">
        <v>60</v>
      </c>
      <c r="F44" s="5" t="s">
        <v>83</v>
      </c>
      <c r="G44" s="218" t="s">
        <v>85</v>
      </c>
      <c r="H44" s="215"/>
    </row>
    <row r="45" spans="1:8" ht="15">
      <c r="A45" s="217"/>
      <c r="B45" s="224"/>
      <c r="C45" s="217"/>
      <c r="D45" s="222"/>
      <c r="E45" s="222"/>
      <c r="F45" s="5" t="s">
        <v>81</v>
      </c>
      <c r="G45" s="220"/>
      <c r="H45" s="217"/>
    </row>
    <row r="46" spans="1:8" ht="75">
      <c r="A46" s="5" t="s">
        <v>129</v>
      </c>
      <c r="B46" s="10" t="s">
        <v>9</v>
      </c>
      <c r="C46" s="5" t="s">
        <v>16</v>
      </c>
      <c r="D46" s="2" t="s">
        <v>49</v>
      </c>
      <c r="E46" s="2" t="s">
        <v>130</v>
      </c>
      <c r="F46" s="5" t="s">
        <v>83</v>
      </c>
      <c r="G46" s="6" t="s">
        <v>89</v>
      </c>
      <c r="H46" s="2"/>
    </row>
    <row r="47" spans="1:8" ht="90">
      <c r="A47" s="5" t="s">
        <v>27</v>
      </c>
      <c r="B47" s="10" t="s">
        <v>9</v>
      </c>
      <c r="C47" s="5" t="s">
        <v>8</v>
      </c>
      <c r="D47" s="2" t="s">
        <v>50</v>
      </c>
      <c r="E47" s="2" t="s">
        <v>128</v>
      </c>
      <c r="F47" s="5" t="s">
        <v>83</v>
      </c>
      <c r="G47" s="6" t="s">
        <v>86</v>
      </c>
      <c r="H47" s="2"/>
    </row>
    <row r="48" spans="1:8" ht="105">
      <c r="A48" s="5" t="s">
        <v>28</v>
      </c>
      <c r="B48" s="10" t="s">
        <v>9</v>
      </c>
      <c r="C48" s="5" t="s">
        <v>8</v>
      </c>
      <c r="D48" s="2" t="s">
        <v>51</v>
      </c>
      <c r="E48" s="2" t="s">
        <v>77</v>
      </c>
      <c r="F48" s="5" t="s">
        <v>83</v>
      </c>
      <c r="G48" s="6" t="s">
        <v>86</v>
      </c>
      <c r="H48" s="2"/>
    </row>
    <row r="49" spans="1:8" ht="105">
      <c r="A49" s="5" t="s">
        <v>15</v>
      </c>
      <c r="B49" s="10" t="s">
        <v>9</v>
      </c>
      <c r="C49" s="5" t="s">
        <v>8</v>
      </c>
      <c r="D49" s="2" t="s">
        <v>52</v>
      </c>
      <c r="E49" s="2" t="s">
        <v>78</v>
      </c>
      <c r="F49" s="5" t="s">
        <v>83</v>
      </c>
      <c r="G49" s="6" t="s">
        <v>86</v>
      </c>
      <c r="H49" s="2"/>
    </row>
    <row r="50" spans="1:8" ht="75">
      <c r="A50" s="5" t="s">
        <v>6</v>
      </c>
      <c r="B50" s="10" t="s">
        <v>9</v>
      </c>
      <c r="C50" s="5" t="s">
        <v>22</v>
      </c>
      <c r="D50" s="2" t="s">
        <v>53</v>
      </c>
      <c r="E50" s="4" t="s">
        <v>72</v>
      </c>
      <c r="F50" s="5" t="s">
        <v>81</v>
      </c>
      <c r="G50" s="6" t="s">
        <v>90</v>
      </c>
      <c r="H50" s="2"/>
    </row>
    <row r="51" spans="1:8" ht="120" customHeight="1">
      <c r="A51" s="215" t="s">
        <v>109</v>
      </c>
      <c r="B51" s="223" t="s">
        <v>9</v>
      </c>
      <c r="C51" s="215" t="s">
        <v>22</v>
      </c>
      <c r="D51" s="2" t="s">
        <v>92</v>
      </c>
      <c r="E51" s="4" t="s">
        <v>131</v>
      </c>
      <c r="F51" s="5" t="s">
        <v>81</v>
      </c>
      <c r="G51" s="6" t="s">
        <v>90</v>
      </c>
      <c r="H51" s="2" t="s">
        <v>55</v>
      </c>
    </row>
    <row r="52" spans="1:8" ht="225">
      <c r="A52" s="217"/>
      <c r="B52" s="224"/>
      <c r="C52" s="217"/>
      <c r="D52" s="2" t="s">
        <v>125</v>
      </c>
      <c r="E52" s="4" t="s">
        <v>126</v>
      </c>
      <c r="F52" s="5" t="s">
        <v>81</v>
      </c>
      <c r="G52" s="6" t="s">
        <v>90</v>
      </c>
      <c r="H52" s="21"/>
    </row>
    <row r="53" spans="1:8" ht="90">
      <c r="A53" s="5" t="s">
        <v>120</v>
      </c>
      <c r="B53" s="17" t="s">
        <v>9</v>
      </c>
      <c r="C53" s="16" t="s">
        <v>22</v>
      </c>
      <c r="D53" s="11" t="s">
        <v>115</v>
      </c>
      <c r="E53" s="4" t="s">
        <v>117</v>
      </c>
      <c r="F53" s="5" t="s">
        <v>81</v>
      </c>
      <c r="G53" s="6" t="s">
        <v>90</v>
      </c>
      <c r="H53" s="15" t="s">
        <v>104</v>
      </c>
    </row>
    <row r="54" spans="1:8" ht="90">
      <c r="A54" s="5" t="s">
        <v>119</v>
      </c>
      <c r="B54" s="17" t="s">
        <v>9</v>
      </c>
      <c r="C54" s="16" t="s">
        <v>22</v>
      </c>
      <c r="D54" s="14" t="s">
        <v>116</v>
      </c>
      <c r="E54" s="4" t="s">
        <v>118</v>
      </c>
      <c r="F54" s="5" t="s">
        <v>81</v>
      </c>
      <c r="G54" s="6" t="s">
        <v>90</v>
      </c>
      <c r="H54" s="15" t="s">
        <v>104</v>
      </c>
    </row>
    <row r="55" spans="1:8" ht="75">
      <c r="A55" s="215" t="s">
        <v>110</v>
      </c>
      <c r="B55" s="223" t="s">
        <v>9</v>
      </c>
      <c r="C55" s="215" t="s">
        <v>22</v>
      </c>
      <c r="D55" s="11" t="s">
        <v>106</v>
      </c>
      <c r="E55" s="4" t="s">
        <v>108</v>
      </c>
      <c r="F55" s="5" t="s">
        <v>81</v>
      </c>
      <c r="G55" s="6" t="s">
        <v>90</v>
      </c>
      <c r="H55" s="221" t="s">
        <v>107</v>
      </c>
    </row>
    <row r="56" spans="1:8" ht="45">
      <c r="A56" s="216"/>
      <c r="B56" s="225"/>
      <c r="C56" s="216"/>
      <c r="D56" s="12" t="s">
        <v>112</v>
      </c>
      <c r="E56" s="4" t="s">
        <v>163</v>
      </c>
      <c r="F56" s="5" t="s">
        <v>81</v>
      </c>
      <c r="G56" s="6" t="s">
        <v>90</v>
      </c>
      <c r="H56" s="222"/>
    </row>
    <row r="57" spans="1:8" ht="75">
      <c r="A57" s="216"/>
      <c r="B57" s="225"/>
      <c r="C57" s="216"/>
      <c r="D57" s="13" t="s">
        <v>111</v>
      </c>
      <c r="E57" s="4" t="s">
        <v>113</v>
      </c>
      <c r="F57" s="5" t="s">
        <v>81</v>
      </c>
      <c r="G57" s="6" t="s">
        <v>90</v>
      </c>
      <c r="H57" s="221" t="s">
        <v>114</v>
      </c>
    </row>
    <row r="58" spans="1:8" ht="45">
      <c r="A58" s="217"/>
      <c r="B58" s="224"/>
      <c r="C58" s="217"/>
      <c r="D58" s="13" t="s">
        <v>112</v>
      </c>
      <c r="E58" s="4" t="s">
        <v>164</v>
      </c>
      <c r="F58" s="5" t="s">
        <v>81</v>
      </c>
      <c r="G58" s="6" t="s">
        <v>90</v>
      </c>
      <c r="H58" s="222"/>
    </row>
    <row r="59" spans="1:8" ht="75">
      <c r="A59" s="5" t="s">
        <v>14</v>
      </c>
      <c r="B59" s="10" t="s">
        <v>9</v>
      </c>
      <c r="C59" s="5" t="s">
        <v>22</v>
      </c>
      <c r="D59" s="2" t="s">
        <v>39</v>
      </c>
      <c r="E59" s="4" t="s">
        <v>69</v>
      </c>
      <c r="F59" s="5" t="s">
        <v>81</v>
      </c>
      <c r="G59" s="6" t="s">
        <v>90</v>
      </c>
      <c r="H59" s="2"/>
    </row>
    <row r="60" spans="1:8" ht="30">
      <c r="A60" s="215" t="s">
        <v>93</v>
      </c>
      <c r="B60" s="223" t="s">
        <v>9</v>
      </c>
      <c r="C60" s="215" t="s">
        <v>22</v>
      </c>
      <c r="D60" s="2" t="s">
        <v>94</v>
      </c>
      <c r="E60" s="2" t="s">
        <v>98</v>
      </c>
      <c r="F60" s="215" t="s">
        <v>99</v>
      </c>
      <c r="G60" s="218" t="s">
        <v>90</v>
      </c>
      <c r="H60" s="2"/>
    </row>
    <row r="61" spans="1:8" ht="30">
      <c r="A61" s="216"/>
      <c r="B61" s="225"/>
      <c r="C61" s="216"/>
      <c r="D61" s="2" t="s">
        <v>95</v>
      </c>
      <c r="E61" s="2" t="s">
        <v>100</v>
      </c>
      <c r="F61" s="216"/>
      <c r="G61" s="219"/>
      <c r="H61" s="2"/>
    </row>
    <row r="62" spans="1:8" ht="45">
      <c r="A62" s="216"/>
      <c r="B62" s="225"/>
      <c r="C62" s="216"/>
      <c r="D62" s="2" t="s">
        <v>96</v>
      </c>
      <c r="E62" s="2" t="s">
        <v>101</v>
      </c>
      <c r="F62" s="216"/>
      <c r="G62" s="219"/>
      <c r="H62" s="2"/>
    </row>
    <row r="63" spans="1:8" ht="45">
      <c r="A63" s="217"/>
      <c r="B63" s="224"/>
      <c r="C63" s="217"/>
      <c r="D63" s="2" t="s">
        <v>97</v>
      </c>
      <c r="E63" s="2" t="s">
        <v>102</v>
      </c>
      <c r="F63" s="217"/>
      <c r="G63" s="220"/>
      <c r="H63" s="2"/>
    </row>
    <row r="64" spans="1:8" ht="45">
      <c r="A64" s="215" t="s">
        <v>23</v>
      </c>
      <c r="B64" s="223" t="s">
        <v>9</v>
      </c>
      <c r="C64" s="215" t="s">
        <v>22</v>
      </c>
      <c r="D64" s="221" t="s">
        <v>40</v>
      </c>
      <c r="E64" s="4" t="s">
        <v>70</v>
      </c>
      <c r="F64" s="5" t="s">
        <v>103</v>
      </c>
      <c r="G64" s="6" t="s">
        <v>90</v>
      </c>
      <c r="H64" s="2"/>
    </row>
    <row r="65" spans="1:8" ht="30">
      <c r="A65" s="217"/>
      <c r="B65" s="225"/>
      <c r="C65" s="217"/>
      <c r="D65" s="222"/>
      <c r="E65" s="4" t="s">
        <v>71</v>
      </c>
      <c r="F65" s="5" t="s">
        <v>103</v>
      </c>
      <c r="G65" s="6" t="s">
        <v>90</v>
      </c>
      <c r="H65" s="2"/>
    </row>
  </sheetData>
  <autoFilter ref="A1:H59"/>
  <mergeCells count="117">
    <mergeCell ref="A64:A65"/>
    <mergeCell ref="B64:B65"/>
    <mergeCell ref="C64:C65"/>
    <mergeCell ref="D64:D65"/>
    <mergeCell ref="H13:H14"/>
    <mergeCell ref="C11:C12"/>
    <mergeCell ref="B11:B12"/>
    <mergeCell ref="A11:A12"/>
    <mergeCell ref="H7:H8"/>
    <mergeCell ref="A9:A10"/>
    <mergeCell ref="B9:B10"/>
    <mergeCell ref="C9:C10"/>
    <mergeCell ref="D9:D10"/>
    <mergeCell ref="E9:E10"/>
    <mergeCell ref="G9:G10"/>
    <mergeCell ref="H9:H10"/>
    <mergeCell ref="G7:G8"/>
    <mergeCell ref="E7:E8"/>
    <mergeCell ref="D7:D8"/>
    <mergeCell ref="A7:A8"/>
    <mergeCell ref="B7:B8"/>
    <mergeCell ref="G11:G12"/>
    <mergeCell ref="H11:H12"/>
    <mergeCell ref="C7:C8"/>
    <mergeCell ref="H3:H4"/>
    <mergeCell ref="G5:G6"/>
    <mergeCell ref="H5:H6"/>
    <mergeCell ref="A5:A6"/>
    <mergeCell ref="E5:E6"/>
    <mergeCell ref="D5:D6"/>
    <mergeCell ref="C5:C6"/>
    <mergeCell ref="B5:B6"/>
    <mergeCell ref="G3:G4"/>
    <mergeCell ref="E3:E4"/>
    <mergeCell ref="A3:A4"/>
    <mergeCell ref="D3:D4"/>
    <mergeCell ref="C3:C4"/>
    <mergeCell ref="B3:B4"/>
    <mergeCell ref="A30:A31"/>
    <mergeCell ref="B30:B31"/>
    <mergeCell ref="C30:C31"/>
    <mergeCell ref="D30:D31"/>
    <mergeCell ref="G13:G14"/>
    <mergeCell ref="E13:E14"/>
    <mergeCell ref="D13:D14"/>
    <mergeCell ref="E11:E12"/>
    <mergeCell ref="D11:D12"/>
    <mergeCell ref="C13:C14"/>
    <mergeCell ref="B13:B14"/>
    <mergeCell ref="A13:A14"/>
    <mergeCell ref="F25:F28"/>
    <mergeCell ref="G25:G28"/>
    <mergeCell ref="A25:A28"/>
    <mergeCell ref="B25:B28"/>
    <mergeCell ref="C25:C28"/>
    <mergeCell ref="C18:C19"/>
    <mergeCell ref="D18:D19"/>
    <mergeCell ref="A18:A19"/>
    <mergeCell ref="B18:B19"/>
    <mergeCell ref="A23:A24"/>
    <mergeCell ref="B23:B24"/>
    <mergeCell ref="C23:C24"/>
    <mergeCell ref="A36:A37"/>
    <mergeCell ref="H36:H37"/>
    <mergeCell ref="H34:H35"/>
    <mergeCell ref="E38:E39"/>
    <mergeCell ref="D38:D39"/>
    <mergeCell ref="C38:C39"/>
    <mergeCell ref="B38:B39"/>
    <mergeCell ref="A38:A39"/>
    <mergeCell ref="G38:G39"/>
    <mergeCell ref="H38:H39"/>
    <mergeCell ref="E36:E37"/>
    <mergeCell ref="D36:D37"/>
    <mergeCell ref="C36:C37"/>
    <mergeCell ref="G36:G37"/>
    <mergeCell ref="B36:B37"/>
    <mergeCell ref="G34:G35"/>
    <mergeCell ref="E34:E35"/>
    <mergeCell ref="D34:D35"/>
    <mergeCell ref="C34:C35"/>
    <mergeCell ref="B34:B35"/>
    <mergeCell ref="A34:A35"/>
    <mergeCell ref="E42:E43"/>
    <mergeCell ref="D42:D43"/>
    <mergeCell ref="G42:G43"/>
    <mergeCell ref="C42:C43"/>
    <mergeCell ref="B42:B43"/>
    <mergeCell ref="G40:G41"/>
    <mergeCell ref="H40:H41"/>
    <mergeCell ref="A40:A41"/>
    <mergeCell ref="E40:E41"/>
    <mergeCell ref="D40:D41"/>
    <mergeCell ref="C40:C41"/>
    <mergeCell ref="B40:B41"/>
    <mergeCell ref="A42:A43"/>
    <mergeCell ref="H42:H43"/>
    <mergeCell ref="F60:F63"/>
    <mergeCell ref="G60:G63"/>
    <mergeCell ref="H55:H56"/>
    <mergeCell ref="H57:H58"/>
    <mergeCell ref="G44:G45"/>
    <mergeCell ref="H44:H45"/>
    <mergeCell ref="A44:A45"/>
    <mergeCell ref="B44:B45"/>
    <mergeCell ref="C44:C45"/>
    <mergeCell ref="D44:D45"/>
    <mergeCell ref="E44:E45"/>
    <mergeCell ref="A51:A52"/>
    <mergeCell ref="B51:B52"/>
    <mergeCell ref="C51:C52"/>
    <mergeCell ref="A55:A58"/>
    <mergeCell ref="B55:B58"/>
    <mergeCell ref="C55:C58"/>
    <mergeCell ref="A60:A63"/>
    <mergeCell ref="B60:B63"/>
    <mergeCell ref="C60:C6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320AC-8BD1-4307-91F6-B7F02BDDC266}">
  <sheetPr codeName="Hoja8"/>
  <dimension ref="A1:I574"/>
  <sheetViews>
    <sheetView workbookViewId="0" topLeftCell="D1">
      <pane ySplit="1" topLeftCell="A98" activePane="bottomLeft" state="frozen"/>
      <selection pane="topLeft" activeCell="G19" sqref="G19"/>
      <selection pane="bottomLeft" activeCell="G19" sqref="G19"/>
    </sheetView>
  </sheetViews>
  <sheetFormatPr defaultColWidth="11.421875" defaultRowHeight="15"/>
  <cols>
    <col min="1" max="1" width="151.8515625" style="0" bestFit="1" customWidth="1"/>
    <col min="2" max="2" width="87.140625" style="0" hidden="1" customWidth="1"/>
    <col min="3" max="3" width="8.00390625" style="0" hidden="1" customWidth="1"/>
    <col min="4" max="4" width="19.57421875" style="0" bestFit="1" customWidth="1"/>
    <col min="5" max="5" width="7.8515625" style="0" bestFit="1" customWidth="1"/>
    <col min="6" max="6" width="22.00390625" style="0" bestFit="1" customWidth="1"/>
    <col min="7" max="7" width="13.00390625" style="0" bestFit="1" customWidth="1"/>
    <col min="8" max="8" width="26.140625" style="0" bestFit="1" customWidth="1"/>
    <col min="9" max="9" width="46.140625" style="0" hidden="1" customWidth="1"/>
  </cols>
  <sheetData>
    <row r="1" spans="1:9" ht="15">
      <c r="A1" s="56" t="s">
        <v>767</v>
      </c>
      <c r="B1" s="56" t="s">
        <v>768</v>
      </c>
      <c r="C1" s="56" t="s">
        <v>21</v>
      </c>
      <c r="D1" s="56" t="s">
        <v>769</v>
      </c>
      <c r="E1" t="s">
        <v>770</v>
      </c>
      <c r="F1" t="s">
        <v>771</v>
      </c>
      <c r="G1" t="s">
        <v>772</v>
      </c>
      <c r="H1" t="s">
        <v>773</v>
      </c>
      <c r="I1" t="s">
        <v>774</v>
      </c>
    </row>
    <row r="2" spans="1:9" ht="15">
      <c r="A2" s="56" t="s">
        <v>318</v>
      </c>
      <c r="B2" s="56" t="s">
        <v>319</v>
      </c>
      <c r="C2" s="56" t="s">
        <v>320</v>
      </c>
      <c r="D2" s="56">
        <v>1</v>
      </c>
      <c r="E2">
        <v>2</v>
      </c>
      <c r="F2">
        <v>1</v>
      </c>
      <c r="G2">
        <v>3</v>
      </c>
      <c r="H2">
        <v>7</v>
      </c>
      <c r="I2" t="s">
        <v>122</v>
      </c>
    </row>
    <row r="3" spans="1:9" ht="15">
      <c r="A3" s="56" t="s">
        <v>321</v>
      </c>
      <c r="B3" s="56" t="s">
        <v>322</v>
      </c>
      <c r="C3" s="56" t="s">
        <v>320</v>
      </c>
      <c r="D3" s="56">
        <v>1</v>
      </c>
      <c r="E3">
        <v>2</v>
      </c>
      <c r="F3">
        <v>1</v>
      </c>
      <c r="G3">
        <v>3</v>
      </c>
      <c r="H3">
        <v>7</v>
      </c>
      <c r="I3" t="s">
        <v>122</v>
      </c>
    </row>
    <row r="4" spans="1:9" ht="15">
      <c r="A4" s="56" t="s">
        <v>323</v>
      </c>
      <c r="B4" s="56" t="s">
        <v>324</v>
      </c>
      <c r="C4" s="56" t="s">
        <v>320</v>
      </c>
      <c r="D4" s="56">
        <v>1</v>
      </c>
      <c r="E4">
        <v>2</v>
      </c>
      <c r="F4">
        <v>1</v>
      </c>
      <c r="G4">
        <v>3</v>
      </c>
      <c r="H4">
        <v>7</v>
      </c>
      <c r="I4" t="s">
        <v>122</v>
      </c>
    </row>
    <row r="5" spans="1:9" ht="15">
      <c r="A5" s="56" t="s">
        <v>775</v>
      </c>
      <c r="B5" s="56" t="s">
        <v>326</v>
      </c>
      <c r="C5" s="56" t="s">
        <v>320</v>
      </c>
      <c r="D5" s="56">
        <v>2.5</v>
      </c>
      <c r="E5">
        <v>2</v>
      </c>
      <c r="F5">
        <v>1</v>
      </c>
      <c r="G5">
        <v>2</v>
      </c>
      <c r="H5">
        <v>7.5</v>
      </c>
      <c r="I5" t="s">
        <v>122</v>
      </c>
    </row>
    <row r="6" spans="1:9" ht="15">
      <c r="A6" s="56" t="s">
        <v>325</v>
      </c>
      <c r="B6" s="56" t="s">
        <v>326</v>
      </c>
      <c r="C6" s="56" t="s">
        <v>320</v>
      </c>
      <c r="D6" s="56">
        <v>1</v>
      </c>
      <c r="E6">
        <v>2</v>
      </c>
      <c r="F6">
        <v>1.5</v>
      </c>
      <c r="G6">
        <v>2</v>
      </c>
      <c r="H6">
        <v>6.5</v>
      </c>
      <c r="I6" t="s">
        <v>122</v>
      </c>
    </row>
    <row r="7" spans="1:9" ht="15">
      <c r="A7" s="56" t="s">
        <v>327</v>
      </c>
      <c r="B7" s="56" t="s">
        <v>326</v>
      </c>
      <c r="C7" s="56" t="s">
        <v>320</v>
      </c>
      <c r="D7" s="56">
        <v>2.5</v>
      </c>
      <c r="E7">
        <v>2</v>
      </c>
      <c r="F7">
        <v>2</v>
      </c>
      <c r="G7">
        <v>2</v>
      </c>
      <c r="H7">
        <v>8.5</v>
      </c>
      <c r="I7" t="s">
        <v>122</v>
      </c>
    </row>
    <row r="8" spans="1:9" ht="15">
      <c r="A8" s="56" t="s">
        <v>328</v>
      </c>
      <c r="B8" s="56" t="s">
        <v>326</v>
      </c>
      <c r="C8" s="56" t="s">
        <v>320</v>
      </c>
      <c r="D8" s="56">
        <v>1</v>
      </c>
      <c r="E8">
        <v>2</v>
      </c>
      <c r="F8">
        <v>1.5</v>
      </c>
      <c r="G8">
        <v>3</v>
      </c>
      <c r="H8">
        <v>7.5</v>
      </c>
      <c r="I8" t="s">
        <v>122</v>
      </c>
    </row>
    <row r="9" spans="1:9" ht="15">
      <c r="A9" s="56" t="s">
        <v>329</v>
      </c>
      <c r="B9" s="56" t="s">
        <v>330</v>
      </c>
      <c r="C9" s="56" t="s">
        <v>320</v>
      </c>
      <c r="D9" s="56">
        <v>1.25</v>
      </c>
      <c r="E9">
        <v>2</v>
      </c>
      <c r="F9">
        <v>2</v>
      </c>
      <c r="G9">
        <v>1</v>
      </c>
      <c r="H9">
        <v>6.25</v>
      </c>
      <c r="I9" t="s">
        <v>122</v>
      </c>
    </row>
    <row r="10" spans="1:9" ht="15">
      <c r="A10" s="56" t="s">
        <v>331</v>
      </c>
      <c r="B10" s="56" t="s">
        <v>330</v>
      </c>
      <c r="C10" s="56" t="s">
        <v>320</v>
      </c>
      <c r="D10" s="56">
        <v>3</v>
      </c>
      <c r="E10">
        <v>2</v>
      </c>
      <c r="F10">
        <v>1.25</v>
      </c>
      <c r="G10">
        <v>3</v>
      </c>
      <c r="H10">
        <v>9.25</v>
      </c>
      <c r="I10" t="s">
        <v>122</v>
      </c>
    </row>
    <row r="11" spans="1:9" ht="15">
      <c r="A11" s="56" t="s">
        <v>332</v>
      </c>
      <c r="B11" s="56" t="s">
        <v>330</v>
      </c>
      <c r="C11" s="56" t="s">
        <v>320</v>
      </c>
      <c r="D11" s="56">
        <v>1</v>
      </c>
      <c r="E11">
        <v>2</v>
      </c>
      <c r="F11">
        <v>1.75</v>
      </c>
      <c r="G11">
        <v>2</v>
      </c>
      <c r="H11">
        <v>6.75</v>
      </c>
      <c r="I11" t="s">
        <v>122</v>
      </c>
    </row>
    <row r="12" spans="1:9" ht="15">
      <c r="A12" s="56" t="s">
        <v>333</v>
      </c>
      <c r="B12" s="56" t="s">
        <v>330</v>
      </c>
      <c r="C12" s="56" t="s">
        <v>320</v>
      </c>
      <c r="D12" s="56">
        <v>1.5</v>
      </c>
      <c r="E12">
        <v>2</v>
      </c>
      <c r="F12">
        <v>1.75</v>
      </c>
      <c r="G12">
        <v>3</v>
      </c>
      <c r="H12">
        <v>8.25</v>
      </c>
      <c r="I12" t="s">
        <v>122</v>
      </c>
    </row>
    <row r="13" spans="1:9" ht="15">
      <c r="A13" s="56" t="s">
        <v>334</v>
      </c>
      <c r="B13" s="56" t="s">
        <v>330</v>
      </c>
      <c r="C13" s="56" t="s">
        <v>320</v>
      </c>
      <c r="D13" s="56">
        <v>3</v>
      </c>
      <c r="E13">
        <v>2</v>
      </c>
      <c r="F13">
        <v>1</v>
      </c>
      <c r="G13">
        <v>2</v>
      </c>
      <c r="H13">
        <v>8</v>
      </c>
      <c r="I13" t="s">
        <v>122</v>
      </c>
    </row>
    <row r="14" spans="1:9" ht="15">
      <c r="A14" s="56" t="s">
        <v>335</v>
      </c>
      <c r="B14" s="56" t="s">
        <v>330</v>
      </c>
      <c r="C14" s="56" t="s">
        <v>320</v>
      </c>
      <c r="D14" s="56">
        <v>2.5</v>
      </c>
      <c r="E14">
        <v>2</v>
      </c>
      <c r="F14">
        <v>1</v>
      </c>
      <c r="G14">
        <v>1</v>
      </c>
      <c r="H14">
        <v>6.5</v>
      </c>
      <c r="I14" t="s">
        <v>122</v>
      </c>
    </row>
    <row r="15" spans="1:9" ht="15">
      <c r="A15" s="56" t="s">
        <v>336</v>
      </c>
      <c r="B15" s="56" t="s">
        <v>330</v>
      </c>
      <c r="C15" s="56" t="s">
        <v>320</v>
      </c>
      <c r="D15" s="56">
        <v>1</v>
      </c>
      <c r="E15">
        <v>2</v>
      </c>
      <c r="F15">
        <v>1.75</v>
      </c>
      <c r="G15">
        <v>3</v>
      </c>
      <c r="H15">
        <v>7.75</v>
      </c>
      <c r="I15" t="s">
        <v>122</v>
      </c>
    </row>
    <row r="16" spans="1:9" ht="15">
      <c r="A16" s="56" t="s">
        <v>337</v>
      </c>
      <c r="B16" s="56" t="s">
        <v>338</v>
      </c>
      <c r="C16" s="56" t="s">
        <v>320</v>
      </c>
      <c r="D16" s="56">
        <v>3</v>
      </c>
      <c r="E16">
        <v>2</v>
      </c>
      <c r="F16">
        <v>1.5</v>
      </c>
      <c r="G16">
        <v>2</v>
      </c>
      <c r="H16">
        <v>8.5</v>
      </c>
      <c r="I16" t="s">
        <v>122</v>
      </c>
    </row>
    <row r="17" spans="1:9" ht="15">
      <c r="A17" s="56" t="s">
        <v>339</v>
      </c>
      <c r="B17" s="56" t="s">
        <v>338</v>
      </c>
      <c r="C17" s="56" t="s">
        <v>320</v>
      </c>
      <c r="D17" s="56">
        <v>3</v>
      </c>
      <c r="E17">
        <v>2</v>
      </c>
      <c r="F17">
        <v>1.5</v>
      </c>
      <c r="G17">
        <v>3</v>
      </c>
      <c r="H17">
        <v>9.5</v>
      </c>
      <c r="I17" t="s">
        <v>122</v>
      </c>
    </row>
    <row r="18" spans="1:9" ht="15">
      <c r="A18" s="56" t="s">
        <v>340</v>
      </c>
      <c r="B18" s="56" t="s">
        <v>341</v>
      </c>
      <c r="C18" s="56" t="s">
        <v>320</v>
      </c>
      <c r="D18" s="56">
        <v>2.5</v>
      </c>
      <c r="E18">
        <v>2</v>
      </c>
      <c r="F18">
        <v>2</v>
      </c>
      <c r="G18">
        <v>2</v>
      </c>
      <c r="H18">
        <v>8.5</v>
      </c>
      <c r="I18" t="s">
        <v>122</v>
      </c>
    </row>
    <row r="19" spans="1:9" ht="15">
      <c r="A19" s="56" t="s">
        <v>342</v>
      </c>
      <c r="B19" s="56" t="s">
        <v>341</v>
      </c>
      <c r="C19" s="56" t="s">
        <v>320</v>
      </c>
      <c r="D19" s="56">
        <v>2.5</v>
      </c>
      <c r="E19">
        <v>2</v>
      </c>
      <c r="F19">
        <v>2</v>
      </c>
      <c r="G19">
        <v>1</v>
      </c>
      <c r="H19">
        <v>7.5</v>
      </c>
      <c r="I19" t="s">
        <v>122</v>
      </c>
    </row>
    <row r="20" spans="1:9" ht="15">
      <c r="A20" s="56" t="s">
        <v>343</v>
      </c>
      <c r="B20" s="56" t="s">
        <v>341</v>
      </c>
      <c r="C20" s="56" t="s">
        <v>320</v>
      </c>
      <c r="D20" s="56">
        <v>2.5</v>
      </c>
      <c r="E20">
        <v>2</v>
      </c>
      <c r="F20">
        <v>1</v>
      </c>
      <c r="G20">
        <v>2</v>
      </c>
      <c r="H20">
        <v>7.5</v>
      </c>
      <c r="I20" t="s">
        <v>122</v>
      </c>
    </row>
    <row r="21" spans="1:9" ht="15">
      <c r="A21" s="56" t="s">
        <v>344</v>
      </c>
      <c r="B21" s="56" t="s">
        <v>341</v>
      </c>
      <c r="C21" s="56" t="s">
        <v>320</v>
      </c>
      <c r="D21" s="56">
        <v>3</v>
      </c>
      <c r="E21">
        <v>2</v>
      </c>
      <c r="F21">
        <v>2</v>
      </c>
      <c r="G21">
        <v>3</v>
      </c>
      <c r="H21">
        <v>10</v>
      </c>
      <c r="I21" t="s">
        <v>122</v>
      </c>
    </row>
    <row r="22" spans="1:9" ht="15">
      <c r="A22" s="56" t="s">
        <v>345</v>
      </c>
      <c r="B22" s="56" t="s">
        <v>341</v>
      </c>
      <c r="C22" s="56" t="s">
        <v>320</v>
      </c>
      <c r="D22" s="56">
        <v>2.5</v>
      </c>
      <c r="E22">
        <v>2</v>
      </c>
      <c r="F22">
        <v>2</v>
      </c>
      <c r="G22">
        <v>2</v>
      </c>
      <c r="H22">
        <v>8.5</v>
      </c>
      <c r="I22" t="s">
        <v>122</v>
      </c>
    </row>
    <row r="23" spans="1:9" ht="15">
      <c r="A23" s="56" t="s">
        <v>346</v>
      </c>
      <c r="B23" s="56" t="s">
        <v>341</v>
      </c>
      <c r="C23" s="56" t="s">
        <v>320</v>
      </c>
      <c r="D23" s="56">
        <v>2.5</v>
      </c>
      <c r="E23">
        <v>2</v>
      </c>
      <c r="F23">
        <v>1.5</v>
      </c>
      <c r="G23">
        <v>3</v>
      </c>
      <c r="H23">
        <v>9</v>
      </c>
      <c r="I23" t="s">
        <v>122</v>
      </c>
    </row>
    <row r="24" spans="1:9" ht="15">
      <c r="A24" s="56" t="s">
        <v>347</v>
      </c>
      <c r="B24" s="56" t="s">
        <v>341</v>
      </c>
      <c r="C24" s="56" t="s">
        <v>320</v>
      </c>
      <c r="D24" s="56">
        <v>2.5</v>
      </c>
      <c r="E24">
        <v>2</v>
      </c>
      <c r="F24">
        <v>2</v>
      </c>
      <c r="G24">
        <v>2</v>
      </c>
      <c r="H24">
        <v>8.5</v>
      </c>
      <c r="I24" t="s">
        <v>122</v>
      </c>
    </row>
    <row r="25" spans="1:9" ht="15">
      <c r="A25" s="56" t="s">
        <v>348</v>
      </c>
      <c r="B25" s="56" t="s">
        <v>349</v>
      </c>
      <c r="C25" s="56" t="s">
        <v>320</v>
      </c>
      <c r="D25" s="56">
        <v>2.5</v>
      </c>
      <c r="E25">
        <v>2</v>
      </c>
      <c r="F25">
        <v>1.5</v>
      </c>
      <c r="G25">
        <v>3</v>
      </c>
      <c r="H25">
        <v>9</v>
      </c>
      <c r="I25" t="s">
        <v>122</v>
      </c>
    </row>
    <row r="26" spans="1:9" ht="15">
      <c r="A26" s="56" t="s">
        <v>350</v>
      </c>
      <c r="B26" s="56" t="s">
        <v>349</v>
      </c>
      <c r="C26" s="56" t="s">
        <v>320</v>
      </c>
      <c r="D26" s="56">
        <v>3</v>
      </c>
      <c r="E26">
        <v>2</v>
      </c>
      <c r="F26">
        <v>1</v>
      </c>
      <c r="G26">
        <v>3</v>
      </c>
      <c r="H26">
        <v>9</v>
      </c>
      <c r="I26" t="s">
        <v>122</v>
      </c>
    </row>
    <row r="27" spans="1:9" ht="15">
      <c r="A27" s="56" t="s">
        <v>351</v>
      </c>
      <c r="B27" s="56" t="s">
        <v>349</v>
      </c>
      <c r="C27" s="56" t="s">
        <v>320</v>
      </c>
      <c r="D27" s="56">
        <v>1</v>
      </c>
      <c r="E27">
        <v>1.75</v>
      </c>
      <c r="F27">
        <v>1.25</v>
      </c>
      <c r="G27">
        <v>3</v>
      </c>
      <c r="H27">
        <v>7</v>
      </c>
      <c r="I27" t="s">
        <v>122</v>
      </c>
    </row>
    <row r="28" spans="1:9" ht="15">
      <c r="A28" s="56" t="s">
        <v>352</v>
      </c>
      <c r="B28" s="56" t="s">
        <v>349</v>
      </c>
      <c r="C28" s="56" t="s">
        <v>320</v>
      </c>
      <c r="D28" s="56">
        <v>1</v>
      </c>
      <c r="E28">
        <v>1.75</v>
      </c>
      <c r="F28">
        <v>1.25</v>
      </c>
      <c r="G28">
        <v>3</v>
      </c>
      <c r="H28">
        <v>7</v>
      </c>
      <c r="I28" t="s">
        <v>122</v>
      </c>
    </row>
    <row r="29" spans="1:9" ht="15">
      <c r="A29" s="56" t="s">
        <v>353</v>
      </c>
      <c r="B29" s="56" t="s">
        <v>349</v>
      </c>
      <c r="C29" s="56" t="s">
        <v>320</v>
      </c>
      <c r="D29" s="56">
        <v>1</v>
      </c>
      <c r="E29">
        <v>1.75</v>
      </c>
      <c r="F29">
        <v>1.75</v>
      </c>
      <c r="G29">
        <v>3</v>
      </c>
      <c r="H29">
        <v>7.5</v>
      </c>
      <c r="I29" t="s">
        <v>122</v>
      </c>
    </row>
    <row r="30" spans="1:9" ht="15">
      <c r="A30" s="56" t="s">
        <v>354</v>
      </c>
      <c r="B30" s="56" t="s">
        <v>355</v>
      </c>
      <c r="C30" s="56" t="s">
        <v>320</v>
      </c>
      <c r="D30" s="56">
        <v>3</v>
      </c>
      <c r="E30">
        <v>2</v>
      </c>
      <c r="F30">
        <v>2</v>
      </c>
      <c r="G30">
        <v>3</v>
      </c>
      <c r="H30">
        <v>10</v>
      </c>
      <c r="I30" t="s">
        <v>121</v>
      </c>
    </row>
    <row r="31" spans="1:9" ht="15">
      <c r="A31" s="56" t="s">
        <v>356</v>
      </c>
      <c r="B31" s="56" t="s">
        <v>357</v>
      </c>
      <c r="C31" s="56" t="s">
        <v>320</v>
      </c>
      <c r="D31" s="56">
        <v>1</v>
      </c>
      <c r="E31">
        <v>2</v>
      </c>
      <c r="F31">
        <v>1</v>
      </c>
      <c r="G31">
        <v>3</v>
      </c>
      <c r="H31">
        <v>7</v>
      </c>
      <c r="I31" t="s">
        <v>122</v>
      </c>
    </row>
    <row r="32" spans="1:9" ht="15">
      <c r="A32" s="56" t="s">
        <v>358</v>
      </c>
      <c r="B32" s="56" t="s">
        <v>357</v>
      </c>
      <c r="C32" s="56" t="s">
        <v>320</v>
      </c>
      <c r="D32" s="56">
        <v>1.25</v>
      </c>
      <c r="E32">
        <v>2</v>
      </c>
      <c r="F32">
        <v>1</v>
      </c>
      <c r="G32">
        <v>3</v>
      </c>
      <c r="H32">
        <v>7.25</v>
      </c>
      <c r="I32" t="s">
        <v>122</v>
      </c>
    </row>
    <row r="33" spans="1:9" ht="15">
      <c r="A33" s="56" t="s">
        <v>359</v>
      </c>
      <c r="B33" s="56" t="s">
        <v>357</v>
      </c>
      <c r="C33" s="56" t="s">
        <v>320</v>
      </c>
      <c r="D33" s="56">
        <v>1.25</v>
      </c>
      <c r="E33">
        <v>2</v>
      </c>
      <c r="F33">
        <v>1</v>
      </c>
      <c r="G33">
        <v>3</v>
      </c>
      <c r="H33">
        <v>7.25</v>
      </c>
      <c r="I33" t="s">
        <v>122</v>
      </c>
    </row>
    <row r="34" spans="1:9" ht="15">
      <c r="A34" s="56" t="s">
        <v>360</v>
      </c>
      <c r="B34" s="56" t="s">
        <v>357</v>
      </c>
      <c r="C34" s="56" t="s">
        <v>320</v>
      </c>
      <c r="D34" s="56">
        <v>3</v>
      </c>
      <c r="E34">
        <v>2</v>
      </c>
      <c r="F34">
        <v>2</v>
      </c>
      <c r="G34">
        <v>3</v>
      </c>
      <c r="H34">
        <v>10</v>
      </c>
      <c r="I34" t="s">
        <v>121</v>
      </c>
    </row>
    <row r="35" spans="1:9" ht="15">
      <c r="A35" s="56" t="s">
        <v>361</v>
      </c>
      <c r="B35" s="56" t="s">
        <v>357</v>
      </c>
      <c r="C35" s="56" t="s">
        <v>320</v>
      </c>
      <c r="D35" s="56">
        <v>3</v>
      </c>
      <c r="E35">
        <v>2</v>
      </c>
      <c r="F35">
        <v>2</v>
      </c>
      <c r="G35">
        <v>3</v>
      </c>
      <c r="H35">
        <v>10</v>
      </c>
      <c r="I35" t="s">
        <v>121</v>
      </c>
    </row>
    <row r="36" spans="1:9" ht="15">
      <c r="A36" s="56" t="s">
        <v>362</v>
      </c>
      <c r="B36" s="56" t="s">
        <v>357</v>
      </c>
      <c r="C36" s="56" t="s">
        <v>320</v>
      </c>
      <c r="D36" s="56">
        <v>3</v>
      </c>
      <c r="E36">
        <v>2</v>
      </c>
      <c r="F36">
        <v>2</v>
      </c>
      <c r="G36">
        <v>3</v>
      </c>
      <c r="H36">
        <v>10</v>
      </c>
      <c r="I36" t="s">
        <v>121</v>
      </c>
    </row>
    <row r="37" spans="1:9" ht="15">
      <c r="A37" s="56" t="s">
        <v>363</v>
      </c>
      <c r="B37" s="56" t="s">
        <v>357</v>
      </c>
      <c r="C37" s="56" t="s">
        <v>320</v>
      </c>
      <c r="D37" s="56">
        <v>3</v>
      </c>
      <c r="E37">
        <v>2</v>
      </c>
      <c r="F37">
        <v>2</v>
      </c>
      <c r="G37">
        <v>3</v>
      </c>
      <c r="H37">
        <v>10</v>
      </c>
      <c r="I37" t="s">
        <v>121</v>
      </c>
    </row>
    <row r="38" spans="1:9" ht="15">
      <c r="A38" s="56" t="s">
        <v>364</v>
      </c>
      <c r="B38" s="56" t="s">
        <v>357</v>
      </c>
      <c r="C38" s="56" t="s">
        <v>320</v>
      </c>
      <c r="D38" s="56">
        <v>3</v>
      </c>
      <c r="E38">
        <v>2</v>
      </c>
      <c r="F38">
        <v>2</v>
      </c>
      <c r="G38">
        <v>3</v>
      </c>
      <c r="H38">
        <v>10</v>
      </c>
      <c r="I38" t="s">
        <v>121</v>
      </c>
    </row>
    <row r="39" spans="1:9" ht="15">
      <c r="A39" s="56" t="s">
        <v>365</v>
      </c>
      <c r="B39" s="56" t="s">
        <v>357</v>
      </c>
      <c r="C39" s="56" t="s">
        <v>320</v>
      </c>
      <c r="D39" s="56">
        <v>3</v>
      </c>
      <c r="E39">
        <v>2</v>
      </c>
      <c r="F39">
        <v>2</v>
      </c>
      <c r="G39">
        <v>3</v>
      </c>
      <c r="H39">
        <v>10</v>
      </c>
      <c r="I39" t="s">
        <v>121</v>
      </c>
    </row>
    <row r="40" spans="1:9" ht="15">
      <c r="A40" s="56" t="s">
        <v>366</v>
      </c>
      <c r="B40" s="56" t="s">
        <v>357</v>
      </c>
      <c r="C40" s="56" t="s">
        <v>320</v>
      </c>
      <c r="D40" s="56">
        <v>3</v>
      </c>
      <c r="E40">
        <v>2</v>
      </c>
      <c r="F40">
        <v>2</v>
      </c>
      <c r="G40">
        <v>3</v>
      </c>
      <c r="H40">
        <v>10</v>
      </c>
      <c r="I40" t="s">
        <v>121</v>
      </c>
    </row>
    <row r="41" spans="1:9" ht="15">
      <c r="A41" s="56" t="s">
        <v>367</v>
      </c>
      <c r="B41" s="56" t="s">
        <v>357</v>
      </c>
      <c r="C41" s="56" t="s">
        <v>320</v>
      </c>
      <c r="D41" s="56">
        <v>3</v>
      </c>
      <c r="E41">
        <v>2</v>
      </c>
      <c r="F41">
        <v>2</v>
      </c>
      <c r="G41">
        <v>3</v>
      </c>
      <c r="H41">
        <v>10</v>
      </c>
      <c r="I41" t="s">
        <v>121</v>
      </c>
    </row>
    <row r="42" spans="1:9" ht="15">
      <c r="A42" s="56" t="s">
        <v>368</v>
      </c>
      <c r="B42" s="56" t="s">
        <v>357</v>
      </c>
      <c r="C42" s="56" t="s">
        <v>320</v>
      </c>
      <c r="D42" s="56">
        <v>3</v>
      </c>
      <c r="E42">
        <v>2</v>
      </c>
      <c r="F42">
        <v>2</v>
      </c>
      <c r="G42">
        <v>3</v>
      </c>
      <c r="H42">
        <v>10</v>
      </c>
      <c r="I42" t="s">
        <v>121</v>
      </c>
    </row>
    <row r="43" spans="1:9" ht="15">
      <c r="A43" s="56" t="s">
        <v>369</v>
      </c>
      <c r="B43" s="56" t="s">
        <v>357</v>
      </c>
      <c r="C43" s="56" t="s">
        <v>320</v>
      </c>
      <c r="D43" s="56">
        <v>3</v>
      </c>
      <c r="E43">
        <v>2</v>
      </c>
      <c r="F43">
        <v>2</v>
      </c>
      <c r="G43">
        <v>3</v>
      </c>
      <c r="H43">
        <v>10</v>
      </c>
      <c r="I43" t="s">
        <v>121</v>
      </c>
    </row>
    <row r="44" spans="1:9" ht="15">
      <c r="A44" s="56" t="s">
        <v>370</v>
      </c>
      <c r="B44" s="56" t="s">
        <v>357</v>
      </c>
      <c r="C44" s="56" t="s">
        <v>320</v>
      </c>
      <c r="D44" s="56">
        <v>3</v>
      </c>
      <c r="E44">
        <v>2</v>
      </c>
      <c r="F44">
        <v>2</v>
      </c>
      <c r="G44">
        <v>3</v>
      </c>
      <c r="H44">
        <v>10</v>
      </c>
      <c r="I44" t="s">
        <v>121</v>
      </c>
    </row>
    <row r="45" spans="1:9" ht="15">
      <c r="A45" s="56" t="s">
        <v>371</v>
      </c>
      <c r="B45" s="56" t="s">
        <v>357</v>
      </c>
      <c r="C45" s="56" t="s">
        <v>320</v>
      </c>
      <c r="D45" s="56">
        <v>3</v>
      </c>
      <c r="E45">
        <v>2</v>
      </c>
      <c r="F45">
        <v>2</v>
      </c>
      <c r="G45">
        <v>3</v>
      </c>
      <c r="H45">
        <v>10</v>
      </c>
      <c r="I45" t="s">
        <v>121</v>
      </c>
    </row>
    <row r="46" spans="1:9" ht="15">
      <c r="A46" s="56" t="s">
        <v>372</v>
      </c>
      <c r="B46" s="56" t="s">
        <v>357</v>
      </c>
      <c r="C46" s="56" t="s">
        <v>320</v>
      </c>
      <c r="D46" s="56">
        <v>3</v>
      </c>
      <c r="E46">
        <v>2</v>
      </c>
      <c r="F46">
        <v>2</v>
      </c>
      <c r="G46">
        <v>3</v>
      </c>
      <c r="H46">
        <v>10</v>
      </c>
      <c r="I46" t="s">
        <v>121</v>
      </c>
    </row>
    <row r="47" spans="1:9" ht="15">
      <c r="A47" s="56" t="s">
        <v>373</v>
      </c>
      <c r="B47" s="56" t="s">
        <v>776</v>
      </c>
      <c r="C47" s="56" t="s">
        <v>320</v>
      </c>
      <c r="D47" s="56">
        <v>3</v>
      </c>
      <c r="E47">
        <v>2</v>
      </c>
      <c r="F47">
        <v>2</v>
      </c>
      <c r="G47">
        <v>2</v>
      </c>
      <c r="H47">
        <v>9</v>
      </c>
      <c r="I47" t="s">
        <v>122</v>
      </c>
    </row>
    <row r="48" spans="1:9" ht="15">
      <c r="A48" s="56" t="s">
        <v>374</v>
      </c>
      <c r="B48" s="56" t="s">
        <v>777</v>
      </c>
      <c r="C48" s="56" t="s">
        <v>320</v>
      </c>
      <c r="D48" s="56">
        <v>3</v>
      </c>
      <c r="E48">
        <v>2</v>
      </c>
      <c r="F48">
        <v>1.75</v>
      </c>
      <c r="G48">
        <v>2</v>
      </c>
      <c r="H48">
        <v>8.75</v>
      </c>
      <c r="I48" t="s">
        <v>122</v>
      </c>
    </row>
    <row r="49" spans="1:9" ht="15">
      <c r="A49" s="56" t="s">
        <v>375</v>
      </c>
      <c r="B49" s="56" t="s">
        <v>778</v>
      </c>
      <c r="C49" s="56" t="s">
        <v>320</v>
      </c>
      <c r="D49" s="56">
        <v>2.5</v>
      </c>
      <c r="E49">
        <v>2</v>
      </c>
      <c r="F49">
        <v>1</v>
      </c>
      <c r="G49">
        <v>2</v>
      </c>
      <c r="H49">
        <v>7.5</v>
      </c>
      <c r="I49" t="s">
        <v>122</v>
      </c>
    </row>
    <row r="50" spans="1:9" ht="15">
      <c r="A50" s="56" t="s">
        <v>376</v>
      </c>
      <c r="B50" s="56" t="s">
        <v>377</v>
      </c>
      <c r="C50" s="56" t="s">
        <v>320</v>
      </c>
      <c r="D50" s="56">
        <v>1.25</v>
      </c>
      <c r="E50">
        <v>1.75</v>
      </c>
      <c r="F50">
        <v>1</v>
      </c>
      <c r="G50">
        <v>3</v>
      </c>
      <c r="H50">
        <v>7</v>
      </c>
      <c r="I50" t="s">
        <v>122</v>
      </c>
    </row>
    <row r="51" spans="1:9" ht="15">
      <c r="A51" s="56" t="s">
        <v>378</v>
      </c>
      <c r="B51" s="56" t="s">
        <v>377</v>
      </c>
      <c r="C51" s="56" t="s">
        <v>320</v>
      </c>
      <c r="D51" s="56">
        <v>3</v>
      </c>
      <c r="E51">
        <v>2</v>
      </c>
      <c r="F51">
        <v>1</v>
      </c>
      <c r="G51">
        <v>1</v>
      </c>
      <c r="H51">
        <v>7</v>
      </c>
      <c r="I51" t="s">
        <v>122</v>
      </c>
    </row>
    <row r="52" spans="1:9" ht="15">
      <c r="A52" s="56" t="s">
        <v>379</v>
      </c>
      <c r="B52" s="56" t="s">
        <v>377</v>
      </c>
      <c r="C52" s="56" t="s">
        <v>320</v>
      </c>
      <c r="D52" s="56">
        <v>3</v>
      </c>
      <c r="E52">
        <v>2</v>
      </c>
      <c r="F52">
        <v>1</v>
      </c>
      <c r="G52">
        <v>3</v>
      </c>
      <c r="H52">
        <v>9</v>
      </c>
      <c r="I52" t="s">
        <v>122</v>
      </c>
    </row>
    <row r="53" spans="1:9" ht="15">
      <c r="A53" s="56" t="s">
        <v>380</v>
      </c>
      <c r="B53" s="56" t="s">
        <v>377</v>
      </c>
      <c r="C53" s="56" t="s">
        <v>320</v>
      </c>
      <c r="D53" s="56">
        <v>2</v>
      </c>
      <c r="E53">
        <v>2</v>
      </c>
      <c r="F53">
        <v>1.75</v>
      </c>
      <c r="G53">
        <v>2</v>
      </c>
      <c r="H53">
        <v>7.75</v>
      </c>
      <c r="I53" t="s">
        <v>122</v>
      </c>
    </row>
    <row r="54" spans="1:9" ht="15">
      <c r="A54" s="56" t="s">
        <v>381</v>
      </c>
      <c r="B54" s="56" t="s">
        <v>382</v>
      </c>
      <c r="C54" s="56" t="s">
        <v>320</v>
      </c>
      <c r="D54" s="56">
        <v>1.25</v>
      </c>
      <c r="E54">
        <v>2</v>
      </c>
      <c r="F54">
        <v>1.75</v>
      </c>
      <c r="G54">
        <v>2</v>
      </c>
      <c r="H54">
        <v>7</v>
      </c>
      <c r="I54" t="s">
        <v>122</v>
      </c>
    </row>
    <row r="55" spans="1:9" ht="15">
      <c r="A55" s="56" t="s">
        <v>383</v>
      </c>
      <c r="B55" s="56" t="s">
        <v>382</v>
      </c>
      <c r="C55" s="56" t="s">
        <v>320</v>
      </c>
      <c r="D55" s="56">
        <v>2</v>
      </c>
      <c r="E55">
        <v>2</v>
      </c>
      <c r="F55">
        <v>1.75</v>
      </c>
      <c r="G55">
        <v>1</v>
      </c>
      <c r="H55">
        <v>6.75</v>
      </c>
      <c r="I55" t="s">
        <v>122</v>
      </c>
    </row>
    <row r="56" spans="1:9" ht="15">
      <c r="A56" s="56" t="s">
        <v>384</v>
      </c>
      <c r="B56" s="56" t="s">
        <v>382</v>
      </c>
      <c r="C56" s="56" t="s">
        <v>320</v>
      </c>
      <c r="D56" s="56">
        <v>2.5</v>
      </c>
      <c r="E56">
        <v>2</v>
      </c>
      <c r="F56">
        <v>1.75</v>
      </c>
      <c r="G56">
        <v>3</v>
      </c>
      <c r="H56">
        <v>9.25</v>
      </c>
      <c r="I56" t="s">
        <v>122</v>
      </c>
    </row>
    <row r="57" spans="1:9" ht="15">
      <c r="A57" s="56" t="s">
        <v>385</v>
      </c>
      <c r="B57" s="56" t="s">
        <v>382</v>
      </c>
      <c r="C57" s="56" t="s">
        <v>320</v>
      </c>
      <c r="D57" s="56">
        <v>2.5</v>
      </c>
      <c r="E57">
        <v>2</v>
      </c>
      <c r="F57">
        <v>1.75</v>
      </c>
      <c r="G57">
        <v>2</v>
      </c>
      <c r="H57">
        <v>8.25</v>
      </c>
      <c r="I57" t="s">
        <v>122</v>
      </c>
    </row>
    <row r="58" spans="1:9" ht="15">
      <c r="A58" s="56" t="s">
        <v>386</v>
      </c>
      <c r="B58" s="56" t="s">
        <v>382</v>
      </c>
      <c r="C58" s="56" t="s">
        <v>320</v>
      </c>
      <c r="D58" s="56">
        <v>1.25</v>
      </c>
      <c r="E58">
        <v>2</v>
      </c>
      <c r="F58">
        <v>1.75</v>
      </c>
      <c r="G58">
        <v>2</v>
      </c>
      <c r="H58">
        <v>7</v>
      </c>
      <c r="I58" t="s">
        <v>122</v>
      </c>
    </row>
    <row r="59" spans="1:9" ht="15">
      <c r="A59" s="56" t="s">
        <v>387</v>
      </c>
      <c r="B59" s="56" t="s">
        <v>382</v>
      </c>
      <c r="C59" s="56" t="s">
        <v>320</v>
      </c>
      <c r="D59" s="56">
        <v>3</v>
      </c>
      <c r="E59">
        <v>2</v>
      </c>
      <c r="F59">
        <v>1.75</v>
      </c>
      <c r="G59">
        <v>1</v>
      </c>
      <c r="H59">
        <v>7.75</v>
      </c>
      <c r="I59" t="s">
        <v>122</v>
      </c>
    </row>
    <row r="60" spans="1:9" ht="15">
      <c r="A60" s="56" t="s">
        <v>388</v>
      </c>
      <c r="B60" s="56" t="s">
        <v>382</v>
      </c>
      <c r="C60" s="56" t="s">
        <v>320</v>
      </c>
      <c r="D60" s="56">
        <v>2.5</v>
      </c>
      <c r="E60">
        <v>2</v>
      </c>
      <c r="F60">
        <v>1.5</v>
      </c>
      <c r="G60">
        <v>3</v>
      </c>
      <c r="H60">
        <v>9</v>
      </c>
      <c r="I60" t="s">
        <v>122</v>
      </c>
    </row>
    <row r="61" spans="1:9" ht="15">
      <c r="A61" s="56" t="s">
        <v>389</v>
      </c>
      <c r="B61" s="56" t="s">
        <v>382</v>
      </c>
      <c r="C61" s="56" t="s">
        <v>320</v>
      </c>
      <c r="D61" s="56">
        <v>2.5</v>
      </c>
      <c r="E61">
        <v>2</v>
      </c>
      <c r="F61">
        <v>1</v>
      </c>
      <c r="G61">
        <v>1</v>
      </c>
      <c r="H61">
        <v>6.5</v>
      </c>
      <c r="I61" t="s">
        <v>122</v>
      </c>
    </row>
    <row r="62" spans="1:9" ht="15">
      <c r="A62" s="56" t="s">
        <v>390</v>
      </c>
      <c r="B62" s="56" t="s">
        <v>391</v>
      </c>
      <c r="C62" s="56" t="s">
        <v>320</v>
      </c>
      <c r="D62" s="56">
        <v>1.25</v>
      </c>
      <c r="E62">
        <v>2</v>
      </c>
      <c r="F62">
        <v>2</v>
      </c>
      <c r="G62">
        <v>2</v>
      </c>
      <c r="H62">
        <v>7.25</v>
      </c>
      <c r="I62" t="s">
        <v>122</v>
      </c>
    </row>
    <row r="63" spans="1:9" ht="15">
      <c r="A63" s="56" t="s">
        <v>392</v>
      </c>
      <c r="B63" s="56" t="s">
        <v>391</v>
      </c>
      <c r="C63" s="56" t="s">
        <v>320</v>
      </c>
      <c r="D63" s="56">
        <v>1</v>
      </c>
      <c r="E63">
        <v>1.5</v>
      </c>
      <c r="F63">
        <v>1.75</v>
      </c>
      <c r="G63">
        <v>3</v>
      </c>
      <c r="H63">
        <v>7.25</v>
      </c>
      <c r="I63" t="s">
        <v>122</v>
      </c>
    </row>
    <row r="64" spans="1:9" ht="15">
      <c r="A64" s="56" t="s">
        <v>393</v>
      </c>
      <c r="B64" s="56" t="s">
        <v>394</v>
      </c>
      <c r="C64" s="56" t="s">
        <v>320</v>
      </c>
      <c r="D64" s="56">
        <v>1</v>
      </c>
      <c r="E64">
        <v>2</v>
      </c>
      <c r="F64">
        <v>1.75</v>
      </c>
      <c r="G64">
        <v>2</v>
      </c>
      <c r="H64">
        <v>6.75</v>
      </c>
      <c r="I64" t="s">
        <v>122</v>
      </c>
    </row>
    <row r="65" spans="1:9" ht="15">
      <c r="A65" s="56" t="s">
        <v>395</v>
      </c>
      <c r="B65" s="56" t="s">
        <v>396</v>
      </c>
      <c r="C65" s="56" t="s">
        <v>320</v>
      </c>
      <c r="D65" s="56">
        <v>1</v>
      </c>
      <c r="E65">
        <v>1.75</v>
      </c>
      <c r="F65">
        <v>1.5</v>
      </c>
      <c r="G65">
        <v>3</v>
      </c>
      <c r="H65">
        <v>7.25</v>
      </c>
      <c r="I65" t="s">
        <v>122</v>
      </c>
    </row>
    <row r="66" spans="1:9" ht="15">
      <c r="A66" s="56" t="s">
        <v>397</v>
      </c>
      <c r="B66" s="56" t="s">
        <v>396</v>
      </c>
      <c r="C66" s="56" t="s">
        <v>320</v>
      </c>
      <c r="D66" s="56">
        <v>1.5</v>
      </c>
      <c r="E66">
        <v>1.75</v>
      </c>
      <c r="F66">
        <v>1.25</v>
      </c>
      <c r="G66">
        <v>1</v>
      </c>
      <c r="H66">
        <v>5.5</v>
      </c>
      <c r="I66" t="s">
        <v>122</v>
      </c>
    </row>
    <row r="67" spans="1:9" ht="15">
      <c r="A67" s="56" t="s">
        <v>398</v>
      </c>
      <c r="B67" s="56" t="s">
        <v>396</v>
      </c>
      <c r="C67" s="56" t="s">
        <v>320</v>
      </c>
      <c r="D67" s="56">
        <v>2</v>
      </c>
      <c r="E67">
        <v>2</v>
      </c>
      <c r="F67">
        <v>1.75</v>
      </c>
      <c r="G67">
        <v>2</v>
      </c>
      <c r="H67">
        <v>7.75</v>
      </c>
      <c r="I67" t="s">
        <v>122</v>
      </c>
    </row>
    <row r="68" spans="1:9" ht="15">
      <c r="A68" s="56" t="s">
        <v>399</v>
      </c>
      <c r="B68" s="56" t="s">
        <v>396</v>
      </c>
      <c r="C68" s="56" t="s">
        <v>320</v>
      </c>
      <c r="D68" s="56">
        <v>2</v>
      </c>
      <c r="E68">
        <v>2</v>
      </c>
      <c r="F68">
        <v>1.75</v>
      </c>
      <c r="G68">
        <v>2</v>
      </c>
      <c r="H68">
        <v>7.75</v>
      </c>
      <c r="I68" t="s">
        <v>122</v>
      </c>
    </row>
    <row r="69" spans="1:9" ht="15">
      <c r="A69" s="56" t="s">
        <v>400</v>
      </c>
      <c r="B69" s="56" t="s">
        <v>396</v>
      </c>
      <c r="C69" s="56" t="s">
        <v>320</v>
      </c>
      <c r="D69" s="56">
        <v>1.25</v>
      </c>
      <c r="E69">
        <v>2</v>
      </c>
      <c r="F69">
        <v>1</v>
      </c>
      <c r="G69">
        <v>2</v>
      </c>
      <c r="H69">
        <v>6.25</v>
      </c>
      <c r="I69" t="s">
        <v>122</v>
      </c>
    </row>
    <row r="70" spans="1:9" ht="15">
      <c r="A70" s="56" t="s">
        <v>401</v>
      </c>
      <c r="B70" s="56" t="s">
        <v>396</v>
      </c>
      <c r="C70" s="56" t="s">
        <v>320</v>
      </c>
      <c r="D70" s="56">
        <v>2</v>
      </c>
      <c r="E70">
        <v>2</v>
      </c>
      <c r="F70">
        <v>1.75</v>
      </c>
      <c r="G70">
        <v>1</v>
      </c>
      <c r="H70">
        <v>6.75</v>
      </c>
      <c r="I70" t="s">
        <v>122</v>
      </c>
    </row>
    <row r="71" spans="1:9" ht="15">
      <c r="A71" s="56" t="s">
        <v>402</v>
      </c>
      <c r="B71" s="56" t="s">
        <v>403</v>
      </c>
      <c r="C71" s="56" t="s">
        <v>320</v>
      </c>
      <c r="D71" s="56">
        <v>2.5</v>
      </c>
      <c r="E71">
        <v>1.75</v>
      </c>
      <c r="F71">
        <v>2</v>
      </c>
      <c r="G71">
        <v>3</v>
      </c>
      <c r="H71">
        <v>9.25</v>
      </c>
      <c r="I71" t="s">
        <v>122</v>
      </c>
    </row>
    <row r="72" spans="1:9" ht="15">
      <c r="A72" s="56" t="s">
        <v>404</v>
      </c>
      <c r="B72" s="56" t="s">
        <v>403</v>
      </c>
      <c r="C72" s="56" t="s">
        <v>320</v>
      </c>
      <c r="D72" s="56">
        <v>3</v>
      </c>
      <c r="E72">
        <v>2</v>
      </c>
      <c r="F72">
        <v>1</v>
      </c>
      <c r="G72">
        <v>3</v>
      </c>
      <c r="H72">
        <v>9</v>
      </c>
      <c r="I72" t="s">
        <v>122</v>
      </c>
    </row>
    <row r="73" spans="1:9" ht="15">
      <c r="A73" s="56" t="s">
        <v>405</v>
      </c>
      <c r="B73" s="56" t="s">
        <v>403</v>
      </c>
      <c r="C73" s="56" t="s">
        <v>320</v>
      </c>
      <c r="D73" s="56">
        <v>1.5</v>
      </c>
      <c r="E73">
        <v>2</v>
      </c>
      <c r="F73">
        <v>1</v>
      </c>
      <c r="G73">
        <v>3</v>
      </c>
      <c r="H73">
        <v>7.5</v>
      </c>
      <c r="I73" t="s">
        <v>122</v>
      </c>
    </row>
    <row r="74" spans="1:9" ht="15">
      <c r="A74" s="56" t="s">
        <v>406</v>
      </c>
      <c r="B74" s="56" t="s">
        <v>403</v>
      </c>
      <c r="C74" s="56" t="s">
        <v>320</v>
      </c>
      <c r="D74" s="56">
        <v>3</v>
      </c>
      <c r="E74">
        <v>2</v>
      </c>
      <c r="F74">
        <v>1</v>
      </c>
      <c r="G74">
        <v>2</v>
      </c>
      <c r="H74">
        <v>8</v>
      </c>
      <c r="I74" t="s">
        <v>122</v>
      </c>
    </row>
    <row r="75" spans="1:9" ht="15">
      <c r="A75" s="56" t="s">
        <v>407</v>
      </c>
      <c r="B75" s="56" t="s">
        <v>403</v>
      </c>
      <c r="C75" s="56" t="s">
        <v>320</v>
      </c>
      <c r="D75" s="56">
        <v>2.5</v>
      </c>
      <c r="E75">
        <v>2</v>
      </c>
      <c r="F75">
        <v>1</v>
      </c>
      <c r="G75">
        <v>2</v>
      </c>
      <c r="H75">
        <v>7.5</v>
      </c>
      <c r="I75" t="s">
        <v>122</v>
      </c>
    </row>
    <row r="76" spans="1:9" ht="15">
      <c r="A76" s="56" t="s">
        <v>408</v>
      </c>
      <c r="B76" s="56" t="s">
        <v>403</v>
      </c>
      <c r="C76" s="56" t="s">
        <v>320</v>
      </c>
      <c r="D76" s="56">
        <v>1</v>
      </c>
      <c r="E76">
        <v>2</v>
      </c>
      <c r="F76">
        <v>1.5</v>
      </c>
      <c r="G76">
        <v>3</v>
      </c>
      <c r="H76">
        <v>7.5</v>
      </c>
      <c r="I76" t="s">
        <v>122</v>
      </c>
    </row>
    <row r="77" spans="1:9" ht="15">
      <c r="A77" s="56" t="s">
        <v>409</v>
      </c>
      <c r="B77" s="56" t="s">
        <v>779</v>
      </c>
      <c r="C77" s="56" t="s">
        <v>320</v>
      </c>
      <c r="D77" s="56">
        <v>2.5</v>
      </c>
      <c r="E77">
        <v>2</v>
      </c>
      <c r="F77">
        <v>1</v>
      </c>
      <c r="G77">
        <v>3</v>
      </c>
      <c r="H77">
        <v>8.5</v>
      </c>
      <c r="I77" t="s">
        <v>122</v>
      </c>
    </row>
    <row r="78" spans="1:9" ht="15">
      <c r="A78" s="56" t="s">
        <v>780</v>
      </c>
      <c r="B78" s="56" t="s">
        <v>411</v>
      </c>
      <c r="C78" s="56" t="s">
        <v>320</v>
      </c>
      <c r="D78" s="56">
        <v>2.5</v>
      </c>
      <c r="E78">
        <v>2</v>
      </c>
      <c r="F78">
        <v>1</v>
      </c>
      <c r="G78">
        <v>2</v>
      </c>
      <c r="H78">
        <v>7.5</v>
      </c>
      <c r="I78" t="s">
        <v>122</v>
      </c>
    </row>
    <row r="79" spans="1:9" ht="15">
      <c r="A79" s="56" t="s">
        <v>410</v>
      </c>
      <c r="B79" s="56" t="s">
        <v>411</v>
      </c>
      <c r="C79" s="56" t="s">
        <v>320</v>
      </c>
      <c r="D79" s="56">
        <v>2.5</v>
      </c>
      <c r="E79">
        <v>1.5</v>
      </c>
      <c r="F79">
        <v>1</v>
      </c>
      <c r="G79">
        <v>2</v>
      </c>
      <c r="H79">
        <v>7</v>
      </c>
      <c r="I79" t="s">
        <v>122</v>
      </c>
    </row>
    <row r="80" spans="1:9" ht="15">
      <c r="A80" s="56" t="s">
        <v>412</v>
      </c>
      <c r="B80" s="56" t="s">
        <v>411</v>
      </c>
      <c r="C80" s="56" t="s">
        <v>320</v>
      </c>
      <c r="D80" s="56">
        <v>2</v>
      </c>
      <c r="E80">
        <v>2</v>
      </c>
      <c r="F80">
        <v>1.75</v>
      </c>
      <c r="G80">
        <v>3</v>
      </c>
      <c r="H80">
        <v>8.75</v>
      </c>
      <c r="I80" t="s">
        <v>122</v>
      </c>
    </row>
    <row r="81" spans="1:9" ht="15">
      <c r="A81" s="56" t="s">
        <v>413</v>
      </c>
      <c r="B81" s="56" t="s">
        <v>781</v>
      </c>
      <c r="C81" s="56" t="s">
        <v>320</v>
      </c>
      <c r="D81" s="56">
        <v>1</v>
      </c>
      <c r="E81">
        <v>2</v>
      </c>
      <c r="F81">
        <v>1</v>
      </c>
      <c r="G81">
        <v>3</v>
      </c>
      <c r="H81">
        <v>7</v>
      </c>
      <c r="I81" t="s">
        <v>122</v>
      </c>
    </row>
    <row r="82" spans="1:9" ht="15">
      <c r="A82" s="56" t="s">
        <v>414</v>
      </c>
      <c r="B82" s="56" t="s">
        <v>781</v>
      </c>
      <c r="C82" s="56" t="s">
        <v>320</v>
      </c>
      <c r="D82" s="56">
        <v>1</v>
      </c>
      <c r="E82">
        <v>2</v>
      </c>
      <c r="F82">
        <v>2</v>
      </c>
      <c r="G82">
        <v>2</v>
      </c>
      <c r="H82">
        <v>7</v>
      </c>
      <c r="I82" t="s">
        <v>122</v>
      </c>
    </row>
    <row r="83" spans="1:9" ht="15">
      <c r="A83" s="56" t="s">
        <v>415</v>
      </c>
      <c r="B83" s="56" t="s">
        <v>781</v>
      </c>
      <c r="C83" s="56" t="s">
        <v>320</v>
      </c>
      <c r="D83" s="56">
        <v>1.25</v>
      </c>
      <c r="E83">
        <v>2</v>
      </c>
      <c r="F83">
        <v>1.75</v>
      </c>
      <c r="G83">
        <v>3</v>
      </c>
      <c r="H83">
        <v>8</v>
      </c>
      <c r="I83" t="s">
        <v>122</v>
      </c>
    </row>
    <row r="84" spans="1:9" ht="15">
      <c r="A84" s="56" t="s">
        <v>416</v>
      </c>
      <c r="B84" s="56" t="s">
        <v>781</v>
      </c>
      <c r="C84" s="56" t="s">
        <v>320</v>
      </c>
      <c r="D84" s="56">
        <v>1.25</v>
      </c>
      <c r="E84">
        <v>2</v>
      </c>
      <c r="F84">
        <v>1</v>
      </c>
      <c r="G84">
        <v>3</v>
      </c>
      <c r="H84">
        <v>7.25</v>
      </c>
      <c r="I84" t="s">
        <v>122</v>
      </c>
    </row>
    <row r="85" spans="1:9" ht="15">
      <c r="A85" s="56" t="s">
        <v>417</v>
      </c>
      <c r="B85" s="56" t="s">
        <v>781</v>
      </c>
      <c r="C85" s="56" t="s">
        <v>320</v>
      </c>
      <c r="D85" s="56">
        <v>3</v>
      </c>
      <c r="E85">
        <v>2</v>
      </c>
      <c r="F85">
        <v>1</v>
      </c>
      <c r="G85">
        <v>2</v>
      </c>
      <c r="H85">
        <v>8</v>
      </c>
      <c r="I85" t="s">
        <v>122</v>
      </c>
    </row>
    <row r="86" spans="1:9" ht="15">
      <c r="A86" s="56" t="s">
        <v>418</v>
      </c>
      <c r="B86" s="56" t="s">
        <v>781</v>
      </c>
      <c r="C86" s="56" t="s">
        <v>320</v>
      </c>
      <c r="D86" s="56">
        <v>3</v>
      </c>
      <c r="E86">
        <v>1.75</v>
      </c>
      <c r="F86">
        <v>1.5</v>
      </c>
      <c r="G86">
        <v>3</v>
      </c>
      <c r="H86">
        <v>9.25</v>
      </c>
      <c r="I86" t="s">
        <v>122</v>
      </c>
    </row>
    <row r="87" spans="1:9" ht="15">
      <c r="A87" s="56" t="s">
        <v>419</v>
      </c>
      <c r="B87" s="56" t="s">
        <v>782</v>
      </c>
      <c r="C87" s="56" t="s">
        <v>320</v>
      </c>
      <c r="D87" s="56">
        <v>3</v>
      </c>
      <c r="E87">
        <v>2</v>
      </c>
      <c r="F87">
        <v>2</v>
      </c>
      <c r="G87">
        <v>3</v>
      </c>
      <c r="H87">
        <v>10</v>
      </c>
      <c r="I87" t="s">
        <v>122</v>
      </c>
    </row>
    <row r="88" spans="1:9" ht="15">
      <c r="A88" s="56" t="s">
        <v>420</v>
      </c>
      <c r="B88" s="56" t="s">
        <v>782</v>
      </c>
      <c r="C88" s="56" t="s">
        <v>320</v>
      </c>
      <c r="D88" s="56">
        <v>2.5</v>
      </c>
      <c r="E88">
        <v>2</v>
      </c>
      <c r="F88">
        <v>2</v>
      </c>
      <c r="G88">
        <v>1</v>
      </c>
      <c r="H88">
        <v>7.5</v>
      </c>
      <c r="I88" t="s">
        <v>122</v>
      </c>
    </row>
    <row r="89" spans="1:9" ht="15">
      <c r="A89" s="56" t="s">
        <v>421</v>
      </c>
      <c r="B89" s="56" t="s">
        <v>782</v>
      </c>
      <c r="C89" s="56" t="s">
        <v>320</v>
      </c>
      <c r="D89" s="56">
        <v>2</v>
      </c>
      <c r="E89">
        <v>2</v>
      </c>
      <c r="F89">
        <v>1</v>
      </c>
      <c r="G89">
        <v>2</v>
      </c>
      <c r="H89">
        <v>7</v>
      </c>
      <c r="I89" t="s">
        <v>122</v>
      </c>
    </row>
    <row r="90" spans="1:9" ht="15">
      <c r="A90" s="56" t="s">
        <v>422</v>
      </c>
      <c r="B90" s="56" t="s">
        <v>782</v>
      </c>
      <c r="C90" s="56" t="s">
        <v>320</v>
      </c>
      <c r="D90" s="56">
        <v>1.25</v>
      </c>
      <c r="E90">
        <v>2</v>
      </c>
      <c r="F90">
        <v>2</v>
      </c>
      <c r="G90">
        <v>1</v>
      </c>
      <c r="H90">
        <v>6.25</v>
      </c>
      <c r="I90" t="s">
        <v>122</v>
      </c>
    </row>
    <row r="91" spans="1:9" ht="15">
      <c r="A91" s="56" t="s">
        <v>783</v>
      </c>
      <c r="B91" s="56" t="s">
        <v>424</v>
      </c>
      <c r="C91" s="56" t="s">
        <v>320</v>
      </c>
      <c r="D91" s="56">
        <v>2.5</v>
      </c>
      <c r="E91">
        <v>2</v>
      </c>
      <c r="F91">
        <v>1</v>
      </c>
      <c r="G91">
        <v>2</v>
      </c>
      <c r="H91">
        <v>7.5</v>
      </c>
      <c r="I91" t="s">
        <v>122</v>
      </c>
    </row>
    <row r="92" spans="1:9" ht="15">
      <c r="A92" s="56" t="s">
        <v>423</v>
      </c>
      <c r="B92" s="56" t="s">
        <v>424</v>
      </c>
      <c r="C92" s="56" t="s">
        <v>320</v>
      </c>
      <c r="D92" s="56">
        <v>3</v>
      </c>
      <c r="E92">
        <v>2</v>
      </c>
      <c r="F92">
        <v>1.25</v>
      </c>
      <c r="G92">
        <v>3</v>
      </c>
      <c r="H92">
        <v>9.25</v>
      </c>
      <c r="I92" t="s">
        <v>122</v>
      </c>
    </row>
    <row r="93" spans="1:9" ht="15">
      <c r="A93" s="56" t="s">
        <v>425</v>
      </c>
      <c r="B93" s="56" t="s">
        <v>424</v>
      </c>
      <c r="C93" s="56" t="s">
        <v>320</v>
      </c>
      <c r="D93" s="56">
        <v>2.5</v>
      </c>
      <c r="E93">
        <v>2</v>
      </c>
      <c r="F93">
        <v>1.75</v>
      </c>
      <c r="G93">
        <v>3</v>
      </c>
      <c r="H93">
        <v>9.25</v>
      </c>
      <c r="I93" t="s">
        <v>122</v>
      </c>
    </row>
    <row r="94" spans="1:9" ht="15">
      <c r="A94" s="56" t="s">
        <v>426</v>
      </c>
      <c r="B94" s="56" t="s">
        <v>424</v>
      </c>
      <c r="C94" s="56" t="s">
        <v>320</v>
      </c>
      <c r="D94" s="56">
        <v>2.5</v>
      </c>
      <c r="E94">
        <v>2</v>
      </c>
      <c r="F94">
        <v>1.5</v>
      </c>
      <c r="G94">
        <v>3</v>
      </c>
      <c r="H94">
        <v>9</v>
      </c>
      <c r="I94" t="s">
        <v>122</v>
      </c>
    </row>
    <row r="95" spans="1:9" ht="15">
      <c r="A95" s="56" t="s">
        <v>427</v>
      </c>
      <c r="B95" s="56" t="s">
        <v>424</v>
      </c>
      <c r="C95" s="56" t="s">
        <v>320</v>
      </c>
      <c r="D95" s="56">
        <v>3</v>
      </c>
      <c r="E95">
        <v>2</v>
      </c>
      <c r="F95">
        <v>2</v>
      </c>
      <c r="G95">
        <v>3</v>
      </c>
      <c r="H95">
        <v>10</v>
      </c>
      <c r="I95" t="s">
        <v>122</v>
      </c>
    </row>
    <row r="96" spans="1:9" ht="15">
      <c r="A96" s="56" t="s">
        <v>428</v>
      </c>
      <c r="B96" s="56" t="s">
        <v>424</v>
      </c>
      <c r="C96" s="56" t="s">
        <v>320</v>
      </c>
      <c r="D96" s="56">
        <v>2.5</v>
      </c>
      <c r="E96">
        <v>1.5</v>
      </c>
      <c r="F96">
        <v>1</v>
      </c>
      <c r="G96">
        <v>2</v>
      </c>
      <c r="H96">
        <v>7</v>
      </c>
      <c r="I96" t="s">
        <v>122</v>
      </c>
    </row>
    <row r="97" spans="1:9" ht="15">
      <c r="A97" s="56" t="s">
        <v>429</v>
      </c>
      <c r="B97" s="56" t="s">
        <v>424</v>
      </c>
      <c r="C97" s="56" t="s">
        <v>320</v>
      </c>
      <c r="D97" s="56">
        <v>2.5</v>
      </c>
      <c r="E97">
        <v>2</v>
      </c>
      <c r="F97">
        <v>2</v>
      </c>
      <c r="G97">
        <v>3</v>
      </c>
      <c r="H97">
        <v>9.5</v>
      </c>
      <c r="I97" t="s">
        <v>122</v>
      </c>
    </row>
    <row r="98" spans="1:9" ht="15">
      <c r="A98" s="56" t="s">
        <v>430</v>
      </c>
      <c r="B98" s="56" t="s">
        <v>424</v>
      </c>
      <c r="C98" s="56" t="s">
        <v>320</v>
      </c>
      <c r="D98" s="56">
        <v>2.5</v>
      </c>
      <c r="E98">
        <v>1.75</v>
      </c>
      <c r="F98">
        <v>2</v>
      </c>
      <c r="G98">
        <v>2</v>
      </c>
      <c r="H98">
        <v>8.25</v>
      </c>
      <c r="I98" t="s">
        <v>122</v>
      </c>
    </row>
    <row r="99" spans="1:9" ht="15">
      <c r="A99" s="56" t="s">
        <v>431</v>
      </c>
      <c r="B99" s="56" t="s">
        <v>424</v>
      </c>
      <c r="C99" s="56" t="s">
        <v>320</v>
      </c>
      <c r="D99" s="56">
        <v>1.5</v>
      </c>
      <c r="E99">
        <v>2</v>
      </c>
      <c r="F99">
        <v>1.75</v>
      </c>
      <c r="G99">
        <v>2</v>
      </c>
      <c r="H99">
        <v>7.25</v>
      </c>
      <c r="I99" t="s">
        <v>122</v>
      </c>
    </row>
    <row r="100" spans="1:9" ht="15">
      <c r="A100" s="56" t="s">
        <v>432</v>
      </c>
      <c r="B100" s="56" t="s">
        <v>433</v>
      </c>
      <c r="C100" s="56" t="s">
        <v>320</v>
      </c>
      <c r="D100" s="56">
        <v>3</v>
      </c>
      <c r="E100">
        <v>2</v>
      </c>
      <c r="F100">
        <v>2</v>
      </c>
      <c r="G100">
        <v>3</v>
      </c>
      <c r="H100">
        <v>10</v>
      </c>
      <c r="I100" t="s">
        <v>121</v>
      </c>
    </row>
    <row r="101" spans="1:9" ht="15">
      <c r="A101" s="56" t="s">
        <v>434</v>
      </c>
      <c r="B101" s="56" t="s">
        <v>433</v>
      </c>
      <c r="C101" s="56" t="s">
        <v>320</v>
      </c>
      <c r="D101" s="56">
        <v>3</v>
      </c>
      <c r="E101">
        <v>2</v>
      </c>
      <c r="F101">
        <v>2</v>
      </c>
      <c r="G101">
        <v>3</v>
      </c>
      <c r="H101">
        <v>10</v>
      </c>
      <c r="I101" t="s">
        <v>121</v>
      </c>
    </row>
    <row r="102" spans="1:9" ht="15">
      <c r="A102" s="56" t="s">
        <v>435</v>
      </c>
      <c r="B102" s="56" t="s">
        <v>433</v>
      </c>
      <c r="C102" s="56" t="s">
        <v>320</v>
      </c>
      <c r="D102" s="56">
        <v>3</v>
      </c>
      <c r="E102">
        <v>2</v>
      </c>
      <c r="F102">
        <v>2</v>
      </c>
      <c r="G102">
        <v>3</v>
      </c>
      <c r="H102">
        <v>10</v>
      </c>
      <c r="I102" t="s">
        <v>121</v>
      </c>
    </row>
    <row r="103" spans="1:9" ht="15">
      <c r="A103" s="56" t="s">
        <v>436</v>
      </c>
      <c r="B103" s="56" t="s">
        <v>433</v>
      </c>
      <c r="C103" s="56" t="s">
        <v>320</v>
      </c>
      <c r="D103" s="56">
        <v>3</v>
      </c>
      <c r="E103">
        <v>2</v>
      </c>
      <c r="F103">
        <v>2</v>
      </c>
      <c r="G103">
        <v>3</v>
      </c>
      <c r="H103">
        <v>10</v>
      </c>
      <c r="I103" t="s">
        <v>121</v>
      </c>
    </row>
    <row r="104" spans="1:9" ht="15">
      <c r="A104" s="56" t="s">
        <v>437</v>
      </c>
      <c r="B104" s="56" t="s">
        <v>784</v>
      </c>
      <c r="C104" s="56" t="s">
        <v>320</v>
      </c>
      <c r="D104" s="56">
        <v>3</v>
      </c>
      <c r="E104">
        <v>2</v>
      </c>
      <c r="F104">
        <v>2</v>
      </c>
      <c r="G104">
        <v>3</v>
      </c>
      <c r="H104">
        <v>10</v>
      </c>
      <c r="I104" t="s">
        <v>121</v>
      </c>
    </row>
    <row r="105" spans="1:9" ht="15">
      <c r="A105" s="56" t="s">
        <v>438</v>
      </c>
      <c r="B105" s="56" t="s">
        <v>784</v>
      </c>
      <c r="C105" s="56" t="s">
        <v>320</v>
      </c>
      <c r="D105" s="56">
        <v>3</v>
      </c>
      <c r="E105">
        <v>2</v>
      </c>
      <c r="F105">
        <v>2</v>
      </c>
      <c r="G105">
        <v>3</v>
      </c>
      <c r="H105">
        <v>10</v>
      </c>
      <c r="I105" t="s">
        <v>121</v>
      </c>
    </row>
    <row r="106" spans="1:9" ht="15">
      <c r="A106" s="56" t="s">
        <v>439</v>
      </c>
      <c r="B106" s="56" t="s">
        <v>784</v>
      </c>
      <c r="C106" s="56" t="s">
        <v>320</v>
      </c>
      <c r="D106" s="56">
        <v>3</v>
      </c>
      <c r="E106">
        <v>2</v>
      </c>
      <c r="F106">
        <v>2</v>
      </c>
      <c r="G106">
        <v>3</v>
      </c>
      <c r="H106">
        <v>10</v>
      </c>
      <c r="I106" t="s">
        <v>121</v>
      </c>
    </row>
    <row r="107" spans="1:9" ht="15">
      <c r="A107" s="56" t="s">
        <v>440</v>
      </c>
      <c r="B107" s="56" t="s">
        <v>784</v>
      </c>
      <c r="C107" s="56" t="s">
        <v>320</v>
      </c>
      <c r="D107" s="56">
        <v>3</v>
      </c>
      <c r="E107">
        <v>2</v>
      </c>
      <c r="F107">
        <v>2</v>
      </c>
      <c r="G107">
        <v>3</v>
      </c>
      <c r="H107">
        <v>10</v>
      </c>
      <c r="I107" t="s">
        <v>121</v>
      </c>
    </row>
    <row r="108" spans="1:9" ht="15">
      <c r="A108" s="56" t="s">
        <v>441</v>
      </c>
      <c r="B108" s="56" t="s">
        <v>784</v>
      </c>
      <c r="C108" s="56" t="s">
        <v>320</v>
      </c>
      <c r="D108" s="56">
        <v>3</v>
      </c>
      <c r="E108">
        <v>2</v>
      </c>
      <c r="F108">
        <v>2</v>
      </c>
      <c r="G108">
        <v>3</v>
      </c>
      <c r="H108">
        <v>10</v>
      </c>
      <c r="I108" t="s">
        <v>121</v>
      </c>
    </row>
    <row r="109" spans="1:9" ht="15">
      <c r="A109" s="56" t="s">
        <v>442</v>
      </c>
      <c r="B109" s="56" t="s">
        <v>784</v>
      </c>
      <c r="C109" s="56" t="s">
        <v>320</v>
      </c>
      <c r="D109" s="56">
        <v>3</v>
      </c>
      <c r="E109">
        <v>2</v>
      </c>
      <c r="F109">
        <v>2</v>
      </c>
      <c r="G109">
        <v>3</v>
      </c>
      <c r="H109">
        <v>10</v>
      </c>
      <c r="I109" t="s">
        <v>121</v>
      </c>
    </row>
    <row r="110" spans="1:9" ht="15">
      <c r="A110" s="56" t="s">
        <v>862</v>
      </c>
      <c r="B110" s="56" t="s">
        <v>784</v>
      </c>
      <c r="C110" s="56" t="s">
        <v>320</v>
      </c>
      <c r="D110" s="56">
        <v>3</v>
      </c>
      <c r="E110">
        <v>2</v>
      </c>
      <c r="F110">
        <v>2</v>
      </c>
      <c r="G110">
        <v>3</v>
      </c>
      <c r="H110">
        <v>10</v>
      </c>
      <c r="I110" t="s">
        <v>121</v>
      </c>
    </row>
    <row r="111" spans="1:9" ht="15">
      <c r="A111" s="56" t="s">
        <v>863</v>
      </c>
      <c r="B111" s="56" t="s">
        <v>784</v>
      </c>
      <c r="C111" s="56" t="s">
        <v>320</v>
      </c>
      <c r="D111" s="56">
        <v>3</v>
      </c>
      <c r="E111">
        <v>2</v>
      </c>
      <c r="F111">
        <v>2</v>
      </c>
      <c r="G111">
        <v>3</v>
      </c>
      <c r="H111">
        <v>10</v>
      </c>
      <c r="I111" t="s">
        <v>121</v>
      </c>
    </row>
    <row r="112" spans="1:9" ht="15">
      <c r="A112" s="56" t="s">
        <v>443</v>
      </c>
      <c r="B112" s="56" t="s">
        <v>444</v>
      </c>
      <c r="C112" s="56" t="s">
        <v>320</v>
      </c>
      <c r="D112" s="56">
        <v>2.5</v>
      </c>
      <c r="E112">
        <v>1.25</v>
      </c>
      <c r="F112">
        <v>2</v>
      </c>
      <c r="G112">
        <v>2</v>
      </c>
      <c r="H112">
        <v>7.75</v>
      </c>
      <c r="I112" t="s">
        <v>122</v>
      </c>
    </row>
    <row r="113" spans="1:9" ht="15">
      <c r="A113" s="56" t="s">
        <v>445</v>
      </c>
      <c r="B113" s="56" t="s">
        <v>444</v>
      </c>
      <c r="C113" s="56" t="s">
        <v>320</v>
      </c>
      <c r="D113" s="56">
        <v>1</v>
      </c>
      <c r="E113">
        <v>1</v>
      </c>
      <c r="F113">
        <v>1</v>
      </c>
      <c r="G113">
        <v>3</v>
      </c>
      <c r="H113">
        <v>6</v>
      </c>
      <c r="I113" t="s">
        <v>122</v>
      </c>
    </row>
    <row r="114" spans="1:9" ht="15">
      <c r="A114" s="56" t="s">
        <v>446</v>
      </c>
      <c r="B114" s="56" t="s">
        <v>444</v>
      </c>
      <c r="C114" s="56" t="s">
        <v>320</v>
      </c>
      <c r="D114" s="56">
        <v>1.25</v>
      </c>
      <c r="E114">
        <v>2</v>
      </c>
      <c r="F114">
        <v>2</v>
      </c>
      <c r="G114">
        <v>1</v>
      </c>
      <c r="H114">
        <v>6.25</v>
      </c>
      <c r="I114" t="s">
        <v>122</v>
      </c>
    </row>
    <row r="115" spans="1:9" ht="15">
      <c r="A115" s="56" t="s">
        <v>447</v>
      </c>
      <c r="B115" s="56" t="s">
        <v>444</v>
      </c>
      <c r="C115" s="56" t="s">
        <v>320</v>
      </c>
      <c r="D115" s="56">
        <v>1.5</v>
      </c>
      <c r="E115">
        <v>1.5</v>
      </c>
      <c r="F115">
        <v>1.75</v>
      </c>
      <c r="G115">
        <v>2</v>
      </c>
      <c r="H115">
        <v>6.75</v>
      </c>
      <c r="I115" t="s">
        <v>122</v>
      </c>
    </row>
    <row r="116" spans="1:9" ht="15">
      <c r="A116" s="56" t="s">
        <v>448</v>
      </c>
      <c r="B116" s="56" t="s">
        <v>444</v>
      </c>
      <c r="C116" s="56" t="s">
        <v>320</v>
      </c>
      <c r="D116" s="56">
        <v>1</v>
      </c>
      <c r="E116">
        <v>1.75</v>
      </c>
      <c r="F116">
        <v>1.25</v>
      </c>
      <c r="G116">
        <v>3</v>
      </c>
      <c r="H116">
        <v>7</v>
      </c>
      <c r="I116" t="s">
        <v>122</v>
      </c>
    </row>
    <row r="117" spans="1:9" ht="15">
      <c r="A117" s="56" t="s">
        <v>449</v>
      </c>
      <c r="B117" s="56" t="s">
        <v>444</v>
      </c>
      <c r="C117" s="56" t="s">
        <v>320</v>
      </c>
      <c r="D117" s="56">
        <v>1.25</v>
      </c>
      <c r="E117">
        <v>1.5</v>
      </c>
      <c r="F117">
        <v>1.75</v>
      </c>
      <c r="G117">
        <v>1</v>
      </c>
      <c r="H117">
        <v>5.5</v>
      </c>
      <c r="I117" t="s">
        <v>122</v>
      </c>
    </row>
    <row r="118" spans="1:9" ht="15">
      <c r="A118" s="56" t="s">
        <v>450</v>
      </c>
      <c r="B118" s="56" t="s">
        <v>444</v>
      </c>
      <c r="C118" s="56" t="s">
        <v>320</v>
      </c>
      <c r="D118" s="56">
        <v>3</v>
      </c>
      <c r="E118">
        <v>1.25</v>
      </c>
      <c r="F118">
        <v>1.25</v>
      </c>
      <c r="G118">
        <v>3</v>
      </c>
      <c r="H118">
        <v>8.5</v>
      </c>
      <c r="I118" t="s">
        <v>122</v>
      </c>
    </row>
    <row r="119" spans="1:9" ht="15">
      <c r="A119" s="56" t="s">
        <v>451</v>
      </c>
      <c r="B119" s="56" t="s">
        <v>444</v>
      </c>
      <c r="C119" s="56" t="s">
        <v>320</v>
      </c>
      <c r="D119" s="56">
        <v>1.5</v>
      </c>
      <c r="E119">
        <v>1.25</v>
      </c>
      <c r="F119">
        <v>1.5</v>
      </c>
      <c r="G119">
        <v>3</v>
      </c>
      <c r="H119">
        <v>7.25</v>
      </c>
      <c r="I119" t="s">
        <v>122</v>
      </c>
    </row>
    <row r="120" spans="1:9" ht="15">
      <c r="A120" s="56" t="s">
        <v>452</v>
      </c>
      <c r="B120" s="56" t="s">
        <v>444</v>
      </c>
      <c r="C120" s="56" t="s">
        <v>320</v>
      </c>
      <c r="D120" s="56">
        <v>1</v>
      </c>
      <c r="E120">
        <v>1.75</v>
      </c>
      <c r="F120">
        <v>2</v>
      </c>
      <c r="G120">
        <v>2</v>
      </c>
      <c r="H120">
        <v>6.75</v>
      </c>
      <c r="I120" t="s">
        <v>122</v>
      </c>
    </row>
    <row r="121" spans="1:9" ht="15">
      <c r="A121" s="56" t="s">
        <v>453</v>
      </c>
      <c r="B121" s="56" t="s">
        <v>444</v>
      </c>
      <c r="C121" s="56" t="s">
        <v>320</v>
      </c>
      <c r="D121" s="56">
        <v>1</v>
      </c>
      <c r="E121">
        <v>2</v>
      </c>
      <c r="F121">
        <v>2</v>
      </c>
      <c r="G121">
        <v>2</v>
      </c>
      <c r="H121">
        <v>7</v>
      </c>
      <c r="I121" t="s">
        <v>122</v>
      </c>
    </row>
    <row r="122" spans="1:9" ht="15">
      <c r="A122" s="56" t="s">
        <v>454</v>
      </c>
      <c r="B122" s="56" t="s">
        <v>444</v>
      </c>
      <c r="C122" s="56" t="s">
        <v>320</v>
      </c>
      <c r="D122" s="56">
        <v>1.5</v>
      </c>
      <c r="E122">
        <v>1.25</v>
      </c>
      <c r="F122">
        <v>1.5</v>
      </c>
      <c r="G122">
        <v>3</v>
      </c>
      <c r="H122">
        <v>7.25</v>
      </c>
      <c r="I122" t="s">
        <v>122</v>
      </c>
    </row>
    <row r="123" spans="1:9" ht="15">
      <c r="A123" s="56" t="s">
        <v>455</v>
      </c>
      <c r="B123" s="56" t="s">
        <v>444</v>
      </c>
      <c r="C123" s="56" t="s">
        <v>320</v>
      </c>
      <c r="D123" s="56">
        <v>1.5</v>
      </c>
      <c r="E123">
        <v>1.5</v>
      </c>
      <c r="F123">
        <v>1</v>
      </c>
      <c r="G123">
        <v>3</v>
      </c>
      <c r="H123">
        <v>7</v>
      </c>
      <c r="I123" t="s">
        <v>122</v>
      </c>
    </row>
    <row r="124" spans="1:9" ht="15">
      <c r="A124" s="56" t="s">
        <v>456</v>
      </c>
      <c r="B124" s="56" t="s">
        <v>444</v>
      </c>
      <c r="C124" s="56" t="s">
        <v>320</v>
      </c>
      <c r="D124" s="56">
        <v>2.5</v>
      </c>
      <c r="E124">
        <v>2</v>
      </c>
      <c r="F124">
        <v>2</v>
      </c>
      <c r="G124">
        <v>1</v>
      </c>
      <c r="H124">
        <v>7.5</v>
      </c>
      <c r="I124" t="s">
        <v>122</v>
      </c>
    </row>
    <row r="125" spans="1:9" ht="15">
      <c r="A125" s="56" t="s">
        <v>457</v>
      </c>
      <c r="B125" s="56" t="s">
        <v>444</v>
      </c>
      <c r="C125" s="56" t="s">
        <v>320</v>
      </c>
      <c r="D125" s="56">
        <v>3</v>
      </c>
      <c r="E125">
        <v>1.5</v>
      </c>
      <c r="F125">
        <v>1.25</v>
      </c>
      <c r="G125">
        <v>2</v>
      </c>
      <c r="H125">
        <v>7.75</v>
      </c>
      <c r="I125" t="s">
        <v>122</v>
      </c>
    </row>
    <row r="126" spans="1:9" ht="15">
      <c r="A126" s="56" t="s">
        <v>458</v>
      </c>
      <c r="B126" s="56" t="s">
        <v>444</v>
      </c>
      <c r="C126" s="56" t="s">
        <v>320</v>
      </c>
      <c r="D126" s="56">
        <v>2.5</v>
      </c>
      <c r="E126">
        <v>1.5</v>
      </c>
      <c r="F126">
        <v>1.75</v>
      </c>
      <c r="G126">
        <v>1</v>
      </c>
      <c r="H126">
        <v>6.75</v>
      </c>
      <c r="I126" t="s">
        <v>122</v>
      </c>
    </row>
    <row r="127" spans="1:9" ht="15">
      <c r="A127" s="56" t="s">
        <v>459</v>
      </c>
      <c r="B127" s="56" t="s">
        <v>444</v>
      </c>
      <c r="C127" s="56" t="s">
        <v>320</v>
      </c>
      <c r="D127" s="56">
        <v>1</v>
      </c>
      <c r="E127">
        <v>1.5</v>
      </c>
      <c r="F127">
        <v>1.5</v>
      </c>
      <c r="G127">
        <v>3</v>
      </c>
      <c r="H127">
        <v>7</v>
      </c>
      <c r="I127" t="s">
        <v>122</v>
      </c>
    </row>
    <row r="128" spans="1:9" ht="15">
      <c r="A128" s="56" t="s">
        <v>460</v>
      </c>
      <c r="B128" s="56" t="s">
        <v>444</v>
      </c>
      <c r="C128" s="56" t="s">
        <v>320</v>
      </c>
      <c r="D128" s="56">
        <v>2.5</v>
      </c>
      <c r="E128">
        <v>1.5</v>
      </c>
      <c r="F128">
        <v>1.75</v>
      </c>
      <c r="G128">
        <v>1</v>
      </c>
      <c r="H128">
        <v>6.75</v>
      </c>
      <c r="I128" t="s">
        <v>122</v>
      </c>
    </row>
    <row r="129" spans="1:9" ht="15">
      <c r="A129" s="56" t="s">
        <v>461</v>
      </c>
      <c r="B129" s="56" t="s">
        <v>444</v>
      </c>
      <c r="C129" s="56" t="s">
        <v>320</v>
      </c>
      <c r="D129" s="56">
        <v>2.5</v>
      </c>
      <c r="E129">
        <v>1.5</v>
      </c>
      <c r="F129">
        <v>1.75</v>
      </c>
      <c r="G129">
        <v>2</v>
      </c>
      <c r="H129">
        <v>7.75</v>
      </c>
      <c r="I129" t="s">
        <v>122</v>
      </c>
    </row>
    <row r="130" spans="1:9" ht="15">
      <c r="A130" s="56" t="s">
        <v>462</v>
      </c>
      <c r="B130" s="56" t="s">
        <v>444</v>
      </c>
      <c r="C130" s="56" t="s">
        <v>320</v>
      </c>
      <c r="D130" s="56">
        <v>2</v>
      </c>
      <c r="E130">
        <v>1.25</v>
      </c>
      <c r="F130">
        <v>1.75</v>
      </c>
      <c r="G130">
        <v>2</v>
      </c>
      <c r="H130">
        <v>7</v>
      </c>
      <c r="I130" t="s">
        <v>122</v>
      </c>
    </row>
    <row r="131" spans="1:9" ht="15">
      <c r="A131" s="56" t="s">
        <v>463</v>
      </c>
      <c r="B131" s="56" t="s">
        <v>464</v>
      </c>
      <c r="C131" s="56" t="s">
        <v>320</v>
      </c>
      <c r="D131" s="56">
        <v>3</v>
      </c>
      <c r="E131">
        <v>2</v>
      </c>
      <c r="F131">
        <v>2</v>
      </c>
      <c r="G131">
        <v>2</v>
      </c>
      <c r="H131">
        <v>9</v>
      </c>
      <c r="I131" t="s">
        <v>122</v>
      </c>
    </row>
    <row r="132" spans="1:9" ht="15">
      <c r="A132" s="56" t="s">
        <v>465</v>
      </c>
      <c r="B132" s="56" t="s">
        <v>464</v>
      </c>
      <c r="C132" s="56" t="s">
        <v>320</v>
      </c>
      <c r="D132" s="56">
        <v>3</v>
      </c>
      <c r="E132">
        <v>2</v>
      </c>
      <c r="F132">
        <v>2</v>
      </c>
      <c r="G132">
        <v>3</v>
      </c>
      <c r="H132">
        <v>10</v>
      </c>
      <c r="I132" t="s">
        <v>122</v>
      </c>
    </row>
    <row r="133" spans="1:9" ht="15">
      <c r="A133" s="56" t="s">
        <v>466</v>
      </c>
      <c r="B133" s="56" t="s">
        <v>785</v>
      </c>
      <c r="C133" s="56" t="s">
        <v>320</v>
      </c>
      <c r="D133" s="56">
        <v>3</v>
      </c>
      <c r="E133">
        <v>2</v>
      </c>
      <c r="F133">
        <v>2</v>
      </c>
      <c r="G133">
        <v>3</v>
      </c>
      <c r="H133">
        <v>10</v>
      </c>
      <c r="I133" t="s">
        <v>122</v>
      </c>
    </row>
    <row r="134" spans="1:9" ht="15">
      <c r="A134" s="56" t="s">
        <v>467</v>
      </c>
      <c r="B134" s="56" t="s">
        <v>468</v>
      </c>
      <c r="C134" s="56" t="s">
        <v>320</v>
      </c>
      <c r="D134" s="56">
        <v>2.5</v>
      </c>
      <c r="E134">
        <v>1.75</v>
      </c>
      <c r="F134">
        <v>2</v>
      </c>
      <c r="G134">
        <v>1</v>
      </c>
      <c r="H134">
        <v>7.25</v>
      </c>
      <c r="I134" t="s">
        <v>122</v>
      </c>
    </row>
    <row r="135" spans="1:9" ht="15">
      <c r="A135" s="56" t="s">
        <v>469</v>
      </c>
      <c r="B135" s="56" t="s">
        <v>468</v>
      </c>
      <c r="C135" s="56" t="s">
        <v>320</v>
      </c>
      <c r="D135" s="56">
        <v>2.5</v>
      </c>
      <c r="E135">
        <v>2</v>
      </c>
      <c r="F135">
        <v>2</v>
      </c>
      <c r="G135">
        <v>2</v>
      </c>
      <c r="H135">
        <v>8.5</v>
      </c>
      <c r="I135" t="s">
        <v>122</v>
      </c>
    </row>
    <row r="136" spans="1:9" ht="15">
      <c r="A136" s="56" t="s">
        <v>470</v>
      </c>
      <c r="B136" s="56" t="s">
        <v>468</v>
      </c>
      <c r="C136" s="56" t="s">
        <v>320</v>
      </c>
      <c r="D136" s="56">
        <v>2.5</v>
      </c>
      <c r="E136">
        <v>1.75</v>
      </c>
      <c r="F136">
        <v>2</v>
      </c>
      <c r="G136">
        <v>1</v>
      </c>
      <c r="H136">
        <v>7.25</v>
      </c>
      <c r="I136" t="s">
        <v>122</v>
      </c>
    </row>
    <row r="137" spans="1:9" ht="15">
      <c r="A137" s="56" t="s">
        <v>471</v>
      </c>
      <c r="B137" s="56" t="s">
        <v>468</v>
      </c>
      <c r="C137" s="56" t="s">
        <v>320</v>
      </c>
      <c r="D137" s="56">
        <v>2.5</v>
      </c>
      <c r="E137">
        <v>1.75</v>
      </c>
      <c r="F137">
        <v>2</v>
      </c>
      <c r="G137">
        <v>2</v>
      </c>
      <c r="H137">
        <v>8.25</v>
      </c>
      <c r="I137" t="s">
        <v>122</v>
      </c>
    </row>
    <row r="138" spans="1:9" ht="15">
      <c r="A138" s="56" t="s">
        <v>472</v>
      </c>
      <c r="B138" s="56" t="s">
        <v>468</v>
      </c>
      <c r="C138" s="56" t="s">
        <v>320</v>
      </c>
      <c r="D138" s="56">
        <v>2.5</v>
      </c>
      <c r="E138">
        <v>2</v>
      </c>
      <c r="F138">
        <v>2</v>
      </c>
      <c r="G138">
        <v>3</v>
      </c>
      <c r="H138">
        <v>9.5</v>
      </c>
      <c r="I138" t="s">
        <v>122</v>
      </c>
    </row>
    <row r="139" spans="1:9" ht="15">
      <c r="A139" s="56" t="s">
        <v>473</v>
      </c>
      <c r="B139" s="56" t="s">
        <v>468</v>
      </c>
      <c r="C139" s="56" t="s">
        <v>320</v>
      </c>
      <c r="D139" s="56">
        <v>3</v>
      </c>
      <c r="E139">
        <v>2</v>
      </c>
      <c r="F139">
        <v>1</v>
      </c>
      <c r="G139">
        <v>3</v>
      </c>
      <c r="H139">
        <v>9</v>
      </c>
      <c r="I139" t="s">
        <v>122</v>
      </c>
    </row>
    <row r="140" spans="1:9" ht="15">
      <c r="A140" s="56" t="s">
        <v>474</v>
      </c>
      <c r="B140" s="56" t="s">
        <v>468</v>
      </c>
      <c r="C140" s="56" t="s">
        <v>320</v>
      </c>
      <c r="D140" s="56">
        <v>3</v>
      </c>
      <c r="E140">
        <v>2</v>
      </c>
      <c r="F140">
        <v>2</v>
      </c>
      <c r="G140">
        <v>3</v>
      </c>
      <c r="H140">
        <v>10</v>
      </c>
      <c r="I140" t="s">
        <v>122</v>
      </c>
    </row>
    <row r="141" spans="1:9" ht="15">
      <c r="A141" s="56" t="s">
        <v>475</v>
      </c>
      <c r="B141" s="56" t="s">
        <v>468</v>
      </c>
      <c r="C141" s="56" t="s">
        <v>320</v>
      </c>
      <c r="D141" s="56">
        <v>2.5</v>
      </c>
      <c r="E141">
        <v>1.75</v>
      </c>
      <c r="F141">
        <v>2</v>
      </c>
      <c r="G141">
        <v>2</v>
      </c>
      <c r="H141">
        <v>8.25</v>
      </c>
      <c r="I141" t="s">
        <v>122</v>
      </c>
    </row>
    <row r="142" spans="1:9" ht="15">
      <c r="A142" s="56" t="s">
        <v>476</v>
      </c>
      <c r="B142" s="56" t="s">
        <v>468</v>
      </c>
      <c r="C142" s="56" t="s">
        <v>320</v>
      </c>
      <c r="D142" s="56">
        <v>2.5</v>
      </c>
      <c r="E142">
        <v>2</v>
      </c>
      <c r="F142">
        <v>2</v>
      </c>
      <c r="G142">
        <v>3</v>
      </c>
      <c r="H142">
        <v>9.5</v>
      </c>
      <c r="I142" t="s">
        <v>122</v>
      </c>
    </row>
    <row r="143" spans="1:9" ht="15">
      <c r="A143" s="56" t="s">
        <v>477</v>
      </c>
      <c r="B143" s="56" t="s">
        <v>468</v>
      </c>
      <c r="C143" s="56" t="s">
        <v>320</v>
      </c>
      <c r="D143" s="56">
        <v>2.5</v>
      </c>
      <c r="E143">
        <v>2</v>
      </c>
      <c r="F143">
        <v>2</v>
      </c>
      <c r="G143">
        <v>2</v>
      </c>
      <c r="H143">
        <v>8.5</v>
      </c>
      <c r="I143" t="s">
        <v>122</v>
      </c>
    </row>
    <row r="144" spans="1:9" ht="15">
      <c r="A144" s="56" t="s">
        <v>478</v>
      </c>
      <c r="B144" s="56" t="s">
        <v>468</v>
      </c>
      <c r="C144" s="56" t="s">
        <v>320</v>
      </c>
      <c r="D144" s="56">
        <v>2.5</v>
      </c>
      <c r="E144">
        <v>2</v>
      </c>
      <c r="F144">
        <v>2</v>
      </c>
      <c r="G144">
        <v>2</v>
      </c>
      <c r="H144">
        <v>8.5</v>
      </c>
      <c r="I144" t="s">
        <v>122</v>
      </c>
    </row>
    <row r="145" spans="1:9" ht="15">
      <c r="A145" s="56" t="s">
        <v>479</v>
      </c>
      <c r="B145" s="56" t="s">
        <v>786</v>
      </c>
      <c r="C145" s="56" t="s">
        <v>320</v>
      </c>
      <c r="D145" s="56">
        <v>3</v>
      </c>
      <c r="E145">
        <v>1.75</v>
      </c>
      <c r="F145">
        <v>2</v>
      </c>
      <c r="G145">
        <v>2</v>
      </c>
      <c r="H145">
        <v>8.75</v>
      </c>
      <c r="I145" t="s">
        <v>122</v>
      </c>
    </row>
    <row r="146" spans="1:9" ht="15">
      <c r="A146" s="56" t="s">
        <v>480</v>
      </c>
      <c r="B146" s="56" t="s">
        <v>786</v>
      </c>
      <c r="C146" s="56" t="s">
        <v>320</v>
      </c>
      <c r="D146" s="56">
        <v>3</v>
      </c>
      <c r="E146">
        <v>2</v>
      </c>
      <c r="F146">
        <v>1</v>
      </c>
      <c r="G146">
        <v>3</v>
      </c>
      <c r="H146">
        <v>9</v>
      </c>
      <c r="I146" t="s">
        <v>122</v>
      </c>
    </row>
    <row r="147" spans="1:9" ht="15">
      <c r="A147" s="56" t="s">
        <v>481</v>
      </c>
      <c r="B147" s="56" t="s">
        <v>786</v>
      </c>
      <c r="C147" s="56" t="s">
        <v>320</v>
      </c>
      <c r="D147" s="56">
        <v>2</v>
      </c>
      <c r="E147">
        <v>1.5</v>
      </c>
      <c r="F147">
        <v>1.75</v>
      </c>
      <c r="G147">
        <v>2</v>
      </c>
      <c r="H147">
        <v>7.25</v>
      </c>
      <c r="I147" t="s">
        <v>122</v>
      </c>
    </row>
    <row r="148" spans="1:9" ht="15">
      <c r="A148" s="56" t="s">
        <v>482</v>
      </c>
      <c r="B148" s="56" t="s">
        <v>786</v>
      </c>
      <c r="C148" s="56" t="s">
        <v>320</v>
      </c>
      <c r="D148" s="56">
        <v>2.5</v>
      </c>
      <c r="E148">
        <v>2</v>
      </c>
      <c r="F148">
        <v>2</v>
      </c>
      <c r="G148">
        <v>3</v>
      </c>
      <c r="H148">
        <v>9.5</v>
      </c>
      <c r="I148" t="s">
        <v>122</v>
      </c>
    </row>
    <row r="149" spans="1:9" ht="15">
      <c r="A149" s="56" t="s">
        <v>483</v>
      </c>
      <c r="B149" s="56" t="s">
        <v>786</v>
      </c>
      <c r="C149" s="56" t="s">
        <v>320</v>
      </c>
      <c r="D149" s="56">
        <v>3</v>
      </c>
      <c r="E149">
        <v>2</v>
      </c>
      <c r="F149">
        <v>2</v>
      </c>
      <c r="G149">
        <v>2</v>
      </c>
      <c r="H149">
        <v>9</v>
      </c>
      <c r="I149" t="s">
        <v>122</v>
      </c>
    </row>
    <row r="150" spans="1:9" ht="15">
      <c r="A150" s="56" t="s">
        <v>484</v>
      </c>
      <c r="B150" s="56" t="s">
        <v>786</v>
      </c>
      <c r="C150" s="56" t="s">
        <v>320</v>
      </c>
      <c r="D150" s="56">
        <v>2</v>
      </c>
      <c r="E150">
        <v>2</v>
      </c>
      <c r="F150">
        <v>1.25</v>
      </c>
      <c r="G150">
        <v>2</v>
      </c>
      <c r="H150">
        <v>7.25</v>
      </c>
      <c r="I150" t="s">
        <v>122</v>
      </c>
    </row>
    <row r="151" spans="1:9" ht="15">
      <c r="A151" s="56" t="s">
        <v>485</v>
      </c>
      <c r="B151" s="56" t="s">
        <v>786</v>
      </c>
      <c r="C151" s="56" t="s">
        <v>320</v>
      </c>
      <c r="D151" s="56">
        <v>2.5</v>
      </c>
      <c r="E151">
        <v>1.5</v>
      </c>
      <c r="F151">
        <v>1.75</v>
      </c>
      <c r="G151">
        <v>2</v>
      </c>
      <c r="H151">
        <v>7.75</v>
      </c>
      <c r="I151" t="s">
        <v>122</v>
      </c>
    </row>
    <row r="152" spans="1:9" ht="15">
      <c r="A152" s="56" t="s">
        <v>486</v>
      </c>
      <c r="B152" s="56" t="s">
        <v>786</v>
      </c>
      <c r="C152" s="56" t="s">
        <v>320</v>
      </c>
      <c r="D152" s="56">
        <v>3</v>
      </c>
      <c r="E152">
        <v>2</v>
      </c>
      <c r="F152">
        <v>1</v>
      </c>
      <c r="G152">
        <v>3</v>
      </c>
      <c r="H152">
        <v>9</v>
      </c>
      <c r="I152" t="s">
        <v>122</v>
      </c>
    </row>
    <row r="153" spans="1:9" ht="15">
      <c r="A153" s="56" t="s">
        <v>487</v>
      </c>
      <c r="B153" s="56" t="s">
        <v>488</v>
      </c>
      <c r="C153" s="56" t="s">
        <v>320</v>
      </c>
      <c r="D153" s="56">
        <v>2.5</v>
      </c>
      <c r="E153">
        <v>1.5</v>
      </c>
      <c r="F153">
        <v>1.5</v>
      </c>
      <c r="G153">
        <v>3</v>
      </c>
      <c r="H153">
        <v>8.5</v>
      </c>
      <c r="I153" t="s">
        <v>122</v>
      </c>
    </row>
    <row r="154" spans="1:9" ht="15">
      <c r="A154" s="56" t="s">
        <v>489</v>
      </c>
      <c r="B154" s="56" t="s">
        <v>488</v>
      </c>
      <c r="C154" s="56" t="s">
        <v>320</v>
      </c>
      <c r="D154" s="56">
        <v>3</v>
      </c>
      <c r="E154">
        <v>2</v>
      </c>
      <c r="F154">
        <v>1.5</v>
      </c>
      <c r="G154">
        <v>3</v>
      </c>
      <c r="H154">
        <v>9.5</v>
      </c>
      <c r="I154" t="s">
        <v>122</v>
      </c>
    </row>
    <row r="155" spans="1:9" ht="15">
      <c r="A155" s="56" t="s">
        <v>490</v>
      </c>
      <c r="B155" s="56" t="s">
        <v>488</v>
      </c>
      <c r="C155" s="56" t="s">
        <v>320</v>
      </c>
      <c r="D155" s="56">
        <v>1</v>
      </c>
      <c r="E155">
        <v>1</v>
      </c>
      <c r="F155">
        <v>1</v>
      </c>
      <c r="G155">
        <v>3</v>
      </c>
      <c r="H155">
        <v>6</v>
      </c>
      <c r="I155" t="s">
        <v>122</v>
      </c>
    </row>
    <row r="156" spans="1:9" ht="15">
      <c r="A156" s="56" t="s">
        <v>491</v>
      </c>
      <c r="B156" s="56" t="s">
        <v>488</v>
      </c>
      <c r="C156" s="56" t="s">
        <v>320</v>
      </c>
      <c r="D156" s="56">
        <v>1</v>
      </c>
      <c r="E156">
        <v>1</v>
      </c>
      <c r="F156">
        <v>1</v>
      </c>
      <c r="G156">
        <v>3</v>
      </c>
      <c r="H156">
        <v>6</v>
      </c>
      <c r="I156" t="s">
        <v>122</v>
      </c>
    </row>
    <row r="157" spans="1:9" ht="15">
      <c r="A157" s="56" t="s">
        <v>492</v>
      </c>
      <c r="B157" s="56" t="s">
        <v>488</v>
      </c>
      <c r="C157" s="56" t="s">
        <v>320</v>
      </c>
      <c r="D157" s="56">
        <v>1</v>
      </c>
      <c r="E157">
        <v>1.25</v>
      </c>
      <c r="F157">
        <v>1.25</v>
      </c>
      <c r="G157">
        <v>3</v>
      </c>
      <c r="H157">
        <v>6.5</v>
      </c>
      <c r="I157" t="s">
        <v>122</v>
      </c>
    </row>
    <row r="158" spans="1:9" ht="15">
      <c r="A158" s="56" t="s">
        <v>493</v>
      </c>
      <c r="B158" s="56" t="s">
        <v>488</v>
      </c>
      <c r="C158" s="56" t="s">
        <v>320</v>
      </c>
      <c r="D158" s="56">
        <v>1</v>
      </c>
      <c r="E158">
        <v>1.5</v>
      </c>
      <c r="F158">
        <v>1.5</v>
      </c>
      <c r="G158">
        <v>3</v>
      </c>
      <c r="H158">
        <v>7</v>
      </c>
      <c r="I158" t="s">
        <v>122</v>
      </c>
    </row>
    <row r="159" spans="1:9" ht="15">
      <c r="A159" s="56" t="s">
        <v>494</v>
      </c>
      <c r="B159" s="56" t="s">
        <v>488</v>
      </c>
      <c r="C159" s="56" t="s">
        <v>320</v>
      </c>
      <c r="D159" s="56">
        <v>1</v>
      </c>
      <c r="E159">
        <v>2</v>
      </c>
      <c r="F159">
        <v>1.5</v>
      </c>
      <c r="G159">
        <v>3</v>
      </c>
      <c r="H159">
        <v>7.5</v>
      </c>
      <c r="I159" t="s">
        <v>122</v>
      </c>
    </row>
    <row r="160" spans="1:9" ht="15">
      <c r="A160" s="56" t="s">
        <v>495</v>
      </c>
      <c r="B160" s="56" t="s">
        <v>496</v>
      </c>
      <c r="C160" s="56" t="s">
        <v>320</v>
      </c>
      <c r="D160" s="56">
        <v>1</v>
      </c>
      <c r="E160">
        <v>2</v>
      </c>
      <c r="F160">
        <v>1</v>
      </c>
      <c r="G160">
        <v>3</v>
      </c>
      <c r="H160">
        <v>7</v>
      </c>
      <c r="I160" t="s">
        <v>122</v>
      </c>
    </row>
    <row r="161" spans="1:9" ht="15">
      <c r="A161" s="56" t="s">
        <v>497</v>
      </c>
      <c r="B161" s="56" t="s">
        <v>498</v>
      </c>
      <c r="C161" s="56" t="s">
        <v>320</v>
      </c>
      <c r="D161" s="56">
        <v>1</v>
      </c>
      <c r="E161">
        <v>2</v>
      </c>
      <c r="F161">
        <v>1.25</v>
      </c>
      <c r="G161">
        <v>3</v>
      </c>
      <c r="H161">
        <v>7.25</v>
      </c>
      <c r="I161" t="s">
        <v>122</v>
      </c>
    </row>
    <row r="162" spans="1:9" ht="15">
      <c r="A162" s="56" t="s">
        <v>499</v>
      </c>
      <c r="B162" s="56" t="s">
        <v>498</v>
      </c>
      <c r="C162" s="56" t="s">
        <v>320</v>
      </c>
      <c r="D162" s="56">
        <v>1.25</v>
      </c>
      <c r="E162">
        <v>1.75</v>
      </c>
      <c r="F162">
        <v>1.5</v>
      </c>
      <c r="G162">
        <v>3</v>
      </c>
      <c r="H162">
        <v>7.5</v>
      </c>
      <c r="I162" t="s">
        <v>122</v>
      </c>
    </row>
    <row r="163" spans="1:9" ht="15">
      <c r="A163" s="56" t="s">
        <v>500</v>
      </c>
      <c r="B163" s="56" t="s">
        <v>498</v>
      </c>
      <c r="C163" s="56" t="s">
        <v>320</v>
      </c>
      <c r="D163" s="56">
        <v>1.5</v>
      </c>
      <c r="E163">
        <v>1.75</v>
      </c>
      <c r="F163">
        <v>1.75</v>
      </c>
      <c r="G163">
        <v>3</v>
      </c>
      <c r="H163">
        <v>8</v>
      </c>
      <c r="I163" t="s">
        <v>122</v>
      </c>
    </row>
    <row r="164" spans="1:9" ht="15">
      <c r="A164" s="56" t="s">
        <v>501</v>
      </c>
      <c r="B164" s="56" t="s">
        <v>498</v>
      </c>
      <c r="C164" s="56" t="s">
        <v>320</v>
      </c>
      <c r="D164" s="56">
        <v>1.25</v>
      </c>
      <c r="E164">
        <v>1.5</v>
      </c>
      <c r="F164">
        <v>1.75</v>
      </c>
      <c r="G164">
        <v>3</v>
      </c>
      <c r="H164">
        <v>7.5</v>
      </c>
      <c r="I164" t="s">
        <v>122</v>
      </c>
    </row>
    <row r="165" spans="1:9" ht="15">
      <c r="A165" s="56" t="s">
        <v>502</v>
      </c>
      <c r="B165" s="56" t="s">
        <v>498</v>
      </c>
      <c r="C165" s="56" t="s">
        <v>320</v>
      </c>
      <c r="D165" s="56">
        <v>1</v>
      </c>
      <c r="E165">
        <v>2</v>
      </c>
      <c r="F165">
        <v>1.5</v>
      </c>
      <c r="G165">
        <v>3</v>
      </c>
      <c r="H165">
        <v>7.5</v>
      </c>
      <c r="I165" t="s">
        <v>122</v>
      </c>
    </row>
    <row r="166" spans="1:9" ht="15">
      <c r="A166" s="56" t="s">
        <v>503</v>
      </c>
      <c r="B166" s="56" t="s">
        <v>498</v>
      </c>
      <c r="C166" s="56" t="s">
        <v>320</v>
      </c>
      <c r="D166" s="56">
        <v>3</v>
      </c>
      <c r="E166">
        <v>2</v>
      </c>
      <c r="F166">
        <v>1.75</v>
      </c>
      <c r="G166">
        <v>3</v>
      </c>
      <c r="H166">
        <v>9.75</v>
      </c>
      <c r="I166" t="s">
        <v>122</v>
      </c>
    </row>
    <row r="167" spans="1:9" ht="15">
      <c r="A167" s="56" t="s">
        <v>504</v>
      </c>
      <c r="B167" s="56" t="s">
        <v>498</v>
      </c>
      <c r="C167" s="56" t="s">
        <v>320</v>
      </c>
      <c r="D167" s="56">
        <v>1.25</v>
      </c>
      <c r="E167">
        <v>2</v>
      </c>
      <c r="F167">
        <v>1.75</v>
      </c>
      <c r="G167">
        <v>3</v>
      </c>
      <c r="H167">
        <v>8</v>
      </c>
      <c r="I167" t="s">
        <v>122</v>
      </c>
    </row>
    <row r="168" spans="1:9" ht="15">
      <c r="A168" s="56" t="s">
        <v>505</v>
      </c>
      <c r="B168" s="56" t="s">
        <v>787</v>
      </c>
      <c r="C168" s="56" t="s">
        <v>320</v>
      </c>
      <c r="D168" s="56">
        <v>3</v>
      </c>
      <c r="E168">
        <v>2</v>
      </c>
      <c r="F168">
        <v>2</v>
      </c>
      <c r="G168">
        <v>2</v>
      </c>
      <c r="H168">
        <v>9</v>
      </c>
      <c r="I168" t="s">
        <v>122</v>
      </c>
    </row>
    <row r="169" spans="1:9" ht="15">
      <c r="A169" s="56" t="s">
        <v>506</v>
      </c>
      <c r="B169" s="56" t="s">
        <v>788</v>
      </c>
      <c r="C169" s="56" t="s">
        <v>320</v>
      </c>
      <c r="D169" s="56">
        <v>3</v>
      </c>
      <c r="E169">
        <v>2</v>
      </c>
      <c r="F169">
        <v>1</v>
      </c>
      <c r="G169">
        <v>2</v>
      </c>
      <c r="H169">
        <v>8</v>
      </c>
      <c r="I169" t="s">
        <v>122</v>
      </c>
    </row>
    <row r="170" spans="1:9" ht="15">
      <c r="A170" s="56" t="s">
        <v>507</v>
      </c>
      <c r="B170" s="56" t="s">
        <v>789</v>
      </c>
      <c r="C170" s="56" t="s">
        <v>320</v>
      </c>
      <c r="D170" s="56">
        <v>2.5</v>
      </c>
      <c r="E170">
        <v>2</v>
      </c>
      <c r="F170">
        <v>2</v>
      </c>
      <c r="G170">
        <v>2</v>
      </c>
      <c r="H170">
        <v>8.5</v>
      </c>
      <c r="I170" t="s">
        <v>122</v>
      </c>
    </row>
    <row r="171" spans="1:9" ht="15">
      <c r="A171" s="56" t="s">
        <v>508</v>
      </c>
      <c r="B171" s="56" t="s">
        <v>509</v>
      </c>
      <c r="C171" s="56" t="s">
        <v>320</v>
      </c>
      <c r="D171" s="56">
        <v>1.25</v>
      </c>
      <c r="E171">
        <v>1.75</v>
      </c>
      <c r="F171">
        <v>1.5</v>
      </c>
      <c r="G171">
        <v>3</v>
      </c>
      <c r="H171">
        <v>7.5</v>
      </c>
      <c r="I171" t="s">
        <v>122</v>
      </c>
    </row>
    <row r="172" spans="1:9" ht="15">
      <c r="A172" s="56" t="s">
        <v>510</v>
      </c>
      <c r="B172" s="56" t="s">
        <v>509</v>
      </c>
      <c r="C172" s="56" t="s">
        <v>320</v>
      </c>
      <c r="D172" s="56">
        <v>3</v>
      </c>
      <c r="E172">
        <v>2</v>
      </c>
      <c r="F172">
        <v>2</v>
      </c>
      <c r="G172">
        <v>1</v>
      </c>
      <c r="H172">
        <v>8</v>
      </c>
      <c r="I172" t="s">
        <v>122</v>
      </c>
    </row>
    <row r="173" spans="1:9" ht="15">
      <c r="A173" s="56" t="s">
        <v>511</v>
      </c>
      <c r="B173" s="56" t="s">
        <v>509</v>
      </c>
      <c r="C173" s="56" t="s">
        <v>320</v>
      </c>
      <c r="D173" s="56">
        <v>1</v>
      </c>
      <c r="E173">
        <v>1.75</v>
      </c>
      <c r="F173">
        <v>1.75</v>
      </c>
      <c r="G173">
        <v>3</v>
      </c>
      <c r="H173">
        <v>7.5</v>
      </c>
      <c r="I173" t="s">
        <v>122</v>
      </c>
    </row>
    <row r="174" spans="1:9" ht="15">
      <c r="A174" s="56" t="s">
        <v>512</v>
      </c>
      <c r="B174" s="56" t="s">
        <v>509</v>
      </c>
      <c r="C174" s="56" t="s">
        <v>320</v>
      </c>
      <c r="D174" s="56">
        <v>2</v>
      </c>
      <c r="E174">
        <v>1.5</v>
      </c>
      <c r="F174">
        <v>1.5</v>
      </c>
      <c r="G174">
        <v>2</v>
      </c>
      <c r="H174">
        <v>7</v>
      </c>
      <c r="I174" t="s">
        <v>122</v>
      </c>
    </row>
    <row r="175" spans="1:9" ht="15">
      <c r="A175" s="56" t="s">
        <v>513</v>
      </c>
      <c r="B175" s="56" t="s">
        <v>514</v>
      </c>
      <c r="C175" s="56" t="s">
        <v>320</v>
      </c>
      <c r="D175" s="56">
        <v>1.25</v>
      </c>
      <c r="E175">
        <v>1.25</v>
      </c>
      <c r="F175">
        <v>2</v>
      </c>
      <c r="G175">
        <v>2</v>
      </c>
      <c r="H175">
        <v>6.5</v>
      </c>
      <c r="I175" t="s">
        <v>122</v>
      </c>
    </row>
    <row r="176" spans="1:9" ht="15">
      <c r="A176" s="56" t="s">
        <v>515</v>
      </c>
      <c r="B176" s="56" t="s">
        <v>514</v>
      </c>
      <c r="C176" s="56" t="s">
        <v>320</v>
      </c>
      <c r="D176" s="56">
        <v>1.25</v>
      </c>
      <c r="E176">
        <v>1.5</v>
      </c>
      <c r="F176">
        <v>1.75</v>
      </c>
      <c r="G176">
        <v>2</v>
      </c>
      <c r="H176">
        <v>6.5</v>
      </c>
      <c r="I176" t="s">
        <v>122</v>
      </c>
    </row>
    <row r="177" spans="1:9" ht="15">
      <c r="A177" s="56" t="s">
        <v>516</v>
      </c>
      <c r="B177" s="56" t="s">
        <v>514</v>
      </c>
      <c r="C177" s="56" t="s">
        <v>320</v>
      </c>
      <c r="D177" s="56">
        <v>3</v>
      </c>
      <c r="E177">
        <v>2</v>
      </c>
      <c r="F177">
        <v>2</v>
      </c>
      <c r="G177">
        <v>3</v>
      </c>
      <c r="H177">
        <v>10</v>
      </c>
      <c r="I177" t="s">
        <v>122</v>
      </c>
    </row>
    <row r="178" spans="1:9" ht="15">
      <c r="A178" s="56" t="s">
        <v>517</v>
      </c>
      <c r="B178" s="56" t="s">
        <v>514</v>
      </c>
      <c r="C178" s="56" t="s">
        <v>320</v>
      </c>
      <c r="D178" s="56">
        <v>1.25</v>
      </c>
      <c r="E178">
        <v>1.5</v>
      </c>
      <c r="F178">
        <v>1.75</v>
      </c>
      <c r="G178">
        <v>3</v>
      </c>
      <c r="H178">
        <v>7.5</v>
      </c>
      <c r="I178" t="s">
        <v>122</v>
      </c>
    </row>
    <row r="179" spans="1:9" ht="15">
      <c r="A179" s="56" t="s">
        <v>518</v>
      </c>
      <c r="B179" s="56" t="s">
        <v>514</v>
      </c>
      <c r="C179" s="56" t="s">
        <v>320</v>
      </c>
      <c r="D179" s="56">
        <v>2</v>
      </c>
      <c r="E179">
        <v>1.25</v>
      </c>
      <c r="F179">
        <v>1.75</v>
      </c>
      <c r="G179">
        <v>1</v>
      </c>
      <c r="H179">
        <v>6</v>
      </c>
      <c r="I179" t="s">
        <v>122</v>
      </c>
    </row>
    <row r="180" spans="1:9" ht="15">
      <c r="A180" s="56" t="s">
        <v>519</v>
      </c>
      <c r="B180" s="56" t="s">
        <v>514</v>
      </c>
      <c r="C180" s="56" t="s">
        <v>320</v>
      </c>
      <c r="D180" s="56">
        <v>2.5</v>
      </c>
      <c r="E180">
        <v>1.75</v>
      </c>
      <c r="F180">
        <v>2</v>
      </c>
      <c r="G180">
        <v>3</v>
      </c>
      <c r="H180">
        <v>9.25</v>
      </c>
      <c r="I180" t="s">
        <v>122</v>
      </c>
    </row>
    <row r="181" spans="1:9" ht="15">
      <c r="A181" s="56" t="s">
        <v>520</v>
      </c>
      <c r="B181" s="56" t="s">
        <v>514</v>
      </c>
      <c r="C181" s="56" t="s">
        <v>320</v>
      </c>
      <c r="D181" s="56">
        <v>2.5</v>
      </c>
      <c r="E181">
        <v>1.5</v>
      </c>
      <c r="F181">
        <v>2</v>
      </c>
      <c r="G181">
        <v>2</v>
      </c>
      <c r="H181">
        <v>8</v>
      </c>
      <c r="I181" t="s">
        <v>122</v>
      </c>
    </row>
    <row r="182" spans="1:9" ht="15">
      <c r="A182" s="56" t="s">
        <v>521</v>
      </c>
      <c r="B182" s="56" t="s">
        <v>514</v>
      </c>
      <c r="C182" s="56" t="s">
        <v>320</v>
      </c>
      <c r="D182" s="56">
        <v>1.25</v>
      </c>
      <c r="E182">
        <v>1.25</v>
      </c>
      <c r="F182">
        <v>1.75</v>
      </c>
      <c r="G182">
        <v>2</v>
      </c>
      <c r="H182">
        <v>6.25</v>
      </c>
      <c r="I182" t="s">
        <v>122</v>
      </c>
    </row>
    <row r="183" spans="1:9" ht="15">
      <c r="A183" s="56" t="s">
        <v>522</v>
      </c>
      <c r="B183" s="56" t="s">
        <v>514</v>
      </c>
      <c r="C183" s="56" t="s">
        <v>320</v>
      </c>
      <c r="D183" s="56">
        <v>3</v>
      </c>
      <c r="E183">
        <v>2</v>
      </c>
      <c r="F183">
        <v>1.5</v>
      </c>
      <c r="G183">
        <v>1</v>
      </c>
      <c r="H183">
        <v>7.5</v>
      </c>
      <c r="I183" t="s">
        <v>122</v>
      </c>
    </row>
    <row r="184" spans="1:9" ht="15">
      <c r="A184" s="56" t="s">
        <v>523</v>
      </c>
      <c r="B184" s="56" t="s">
        <v>514</v>
      </c>
      <c r="C184" s="56" t="s">
        <v>320</v>
      </c>
      <c r="D184" s="56">
        <v>2</v>
      </c>
      <c r="E184">
        <v>1.25</v>
      </c>
      <c r="F184">
        <v>1.5</v>
      </c>
      <c r="G184">
        <v>2</v>
      </c>
      <c r="H184">
        <v>6.75</v>
      </c>
      <c r="I184" t="s">
        <v>122</v>
      </c>
    </row>
    <row r="185" spans="1:9" ht="15">
      <c r="A185" s="56" t="s">
        <v>524</v>
      </c>
      <c r="B185" s="56" t="s">
        <v>514</v>
      </c>
      <c r="C185" s="56" t="s">
        <v>320</v>
      </c>
      <c r="D185" s="56">
        <v>2.5</v>
      </c>
      <c r="E185">
        <v>2</v>
      </c>
      <c r="F185">
        <v>2</v>
      </c>
      <c r="G185">
        <v>2</v>
      </c>
      <c r="H185">
        <v>8.5</v>
      </c>
      <c r="I185" t="s">
        <v>122</v>
      </c>
    </row>
    <row r="186" spans="1:9" ht="15">
      <c r="A186" s="56" t="s">
        <v>525</v>
      </c>
      <c r="B186" s="56" t="s">
        <v>514</v>
      </c>
      <c r="C186" s="56" t="s">
        <v>320</v>
      </c>
      <c r="D186" s="56">
        <v>2.5</v>
      </c>
      <c r="E186">
        <v>2</v>
      </c>
      <c r="F186">
        <v>1.75</v>
      </c>
      <c r="G186">
        <v>3</v>
      </c>
      <c r="H186">
        <v>9.25</v>
      </c>
      <c r="I186" t="s">
        <v>122</v>
      </c>
    </row>
    <row r="187" spans="1:9" ht="15">
      <c r="A187" s="56" t="s">
        <v>526</v>
      </c>
      <c r="B187" s="56" t="s">
        <v>514</v>
      </c>
      <c r="C187" s="56" t="s">
        <v>320</v>
      </c>
      <c r="D187" s="56">
        <v>2.5</v>
      </c>
      <c r="E187">
        <v>1.75</v>
      </c>
      <c r="F187">
        <v>2</v>
      </c>
      <c r="G187">
        <v>1</v>
      </c>
      <c r="H187">
        <v>7.25</v>
      </c>
      <c r="I187" t="s">
        <v>122</v>
      </c>
    </row>
    <row r="188" spans="1:9" ht="15">
      <c r="A188" s="56" t="s">
        <v>527</v>
      </c>
      <c r="B188" s="56" t="s">
        <v>514</v>
      </c>
      <c r="C188" s="56" t="s">
        <v>320</v>
      </c>
      <c r="D188" s="56">
        <v>3</v>
      </c>
      <c r="E188">
        <v>2</v>
      </c>
      <c r="F188">
        <v>1</v>
      </c>
      <c r="G188">
        <v>3</v>
      </c>
      <c r="H188">
        <v>9</v>
      </c>
      <c r="I188" t="s">
        <v>122</v>
      </c>
    </row>
    <row r="189" spans="1:9" ht="15">
      <c r="A189" s="56" t="s">
        <v>528</v>
      </c>
      <c r="B189" s="56" t="s">
        <v>514</v>
      </c>
      <c r="C189" s="56" t="s">
        <v>320</v>
      </c>
      <c r="D189" s="56">
        <v>3</v>
      </c>
      <c r="E189">
        <v>2</v>
      </c>
      <c r="F189">
        <v>1.75</v>
      </c>
      <c r="G189">
        <v>3</v>
      </c>
      <c r="H189">
        <v>9.75</v>
      </c>
      <c r="I189" t="s">
        <v>122</v>
      </c>
    </row>
    <row r="190" spans="1:9" ht="15">
      <c r="A190" s="56" t="s">
        <v>529</v>
      </c>
      <c r="B190" s="56" t="s">
        <v>530</v>
      </c>
      <c r="C190" s="56" t="s">
        <v>320</v>
      </c>
      <c r="D190" s="56">
        <v>1.25</v>
      </c>
      <c r="E190">
        <v>2</v>
      </c>
      <c r="F190">
        <v>2</v>
      </c>
      <c r="G190">
        <v>2</v>
      </c>
      <c r="H190">
        <v>7.25</v>
      </c>
      <c r="I190" t="s">
        <v>122</v>
      </c>
    </row>
    <row r="191" spans="1:9" ht="15">
      <c r="A191" s="56" t="s">
        <v>531</v>
      </c>
      <c r="B191" s="56" t="s">
        <v>530</v>
      </c>
      <c r="C191" s="56" t="s">
        <v>320</v>
      </c>
      <c r="D191" s="56">
        <v>1</v>
      </c>
      <c r="E191">
        <v>1.5</v>
      </c>
      <c r="F191">
        <v>2</v>
      </c>
      <c r="G191">
        <v>3</v>
      </c>
      <c r="H191">
        <v>7.5</v>
      </c>
      <c r="I191" t="s">
        <v>122</v>
      </c>
    </row>
    <row r="192" spans="1:9" ht="15">
      <c r="A192" s="56" t="s">
        <v>532</v>
      </c>
      <c r="B192" s="56" t="s">
        <v>530</v>
      </c>
      <c r="C192" s="56" t="s">
        <v>320</v>
      </c>
      <c r="D192" s="56">
        <v>3</v>
      </c>
      <c r="E192">
        <v>2</v>
      </c>
      <c r="F192">
        <v>2</v>
      </c>
      <c r="G192">
        <v>2</v>
      </c>
      <c r="H192">
        <v>9</v>
      </c>
      <c r="I192" t="s">
        <v>122</v>
      </c>
    </row>
    <row r="193" spans="1:9" ht="15">
      <c r="A193" s="56" t="s">
        <v>533</v>
      </c>
      <c r="B193" s="56" t="s">
        <v>790</v>
      </c>
      <c r="C193" s="56" t="s">
        <v>320</v>
      </c>
      <c r="D193" s="56">
        <v>3</v>
      </c>
      <c r="E193">
        <v>1.25</v>
      </c>
      <c r="F193">
        <v>1.5</v>
      </c>
      <c r="G193">
        <v>2</v>
      </c>
      <c r="H193">
        <v>7.75</v>
      </c>
      <c r="I193" t="s">
        <v>122</v>
      </c>
    </row>
    <row r="194" spans="1:9" ht="15">
      <c r="A194" s="56" t="s">
        <v>869</v>
      </c>
      <c r="B194" s="56" t="s">
        <v>791</v>
      </c>
      <c r="C194" s="56" t="s">
        <v>320</v>
      </c>
      <c r="D194" s="56">
        <v>3</v>
      </c>
      <c r="E194">
        <v>2</v>
      </c>
      <c r="F194">
        <v>1.75</v>
      </c>
      <c r="G194">
        <v>2</v>
      </c>
      <c r="H194">
        <v>8.75</v>
      </c>
      <c r="I194" t="s">
        <v>122</v>
      </c>
    </row>
    <row r="195" spans="1:9" ht="15">
      <c r="A195" s="56" t="s">
        <v>534</v>
      </c>
      <c r="B195" s="56" t="s">
        <v>791</v>
      </c>
      <c r="C195" s="56" t="s">
        <v>320</v>
      </c>
      <c r="D195" s="56">
        <v>2.5</v>
      </c>
      <c r="E195">
        <v>1.5</v>
      </c>
      <c r="F195">
        <v>1</v>
      </c>
      <c r="G195">
        <v>3</v>
      </c>
      <c r="H195">
        <v>8</v>
      </c>
      <c r="I195" t="s">
        <v>122</v>
      </c>
    </row>
    <row r="196" spans="1:9" ht="15">
      <c r="A196" s="56" t="s">
        <v>535</v>
      </c>
      <c r="B196" s="56" t="s">
        <v>791</v>
      </c>
      <c r="C196" s="56" t="s">
        <v>320</v>
      </c>
      <c r="D196" s="56">
        <v>2</v>
      </c>
      <c r="E196">
        <v>1.25</v>
      </c>
      <c r="F196">
        <v>1.75</v>
      </c>
      <c r="G196">
        <v>3</v>
      </c>
      <c r="H196">
        <v>8</v>
      </c>
      <c r="I196" t="s">
        <v>122</v>
      </c>
    </row>
    <row r="197" spans="1:9" ht="15">
      <c r="A197" s="56" t="s">
        <v>536</v>
      </c>
      <c r="B197" s="56" t="s">
        <v>791</v>
      </c>
      <c r="C197" s="56" t="s">
        <v>320</v>
      </c>
      <c r="D197" s="56">
        <v>2</v>
      </c>
      <c r="E197">
        <v>2</v>
      </c>
      <c r="F197">
        <v>2</v>
      </c>
      <c r="G197">
        <v>2</v>
      </c>
      <c r="H197">
        <v>8</v>
      </c>
      <c r="I197" t="s">
        <v>122</v>
      </c>
    </row>
    <row r="198" spans="1:9" ht="15">
      <c r="A198" s="56" t="s">
        <v>537</v>
      </c>
      <c r="B198" s="56" t="s">
        <v>791</v>
      </c>
      <c r="C198" s="56" t="s">
        <v>320</v>
      </c>
      <c r="D198" s="56">
        <v>1</v>
      </c>
      <c r="E198">
        <v>1.75</v>
      </c>
      <c r="F198">
        <v>1.75</v>
      </c>
      <c r="G198">
        <v>2</v>
      </c>
      <c r="H198">
        <v>6.5</v>
      </c>
      <c r="I198" t="s">
        <v>122</v>
      </c>
    </row>
    <row r="199" spans="1:9" ht="15">
      <c r="A199" s="56" t="s">
        <v>538</v>
      </c>
      <c r="B199" s="56" t="s">
        <v>539</v>
      </c>
      <c r="C199" s="56" t="s">
        <v>320</v>
      </c>
      <c r="D199" s="56">
        <v>1</v>
      </c>
      <c r="E199">
        <v>1.75</v>
      </c>
      <c r="F199">
        <v>1.5</v>
      </c>
      <c r="G199">
        <v>2</v>
      </c>
      <c r="H199">
        <v>6.25</v>
      </c>
      <c r="I199" t="s">
        <v>122</v>
      </c>
    </row>
    <row r="200" spans="1:9" ht="15">
      <c r="A200" s="56" t="s">
        <v>540</v>
      </c>
      <c r="B200" s="56" t="s">
        <v>539</v>
      </c>
      <c r="C200" s="56" t="s">
        <v>320</v>
      </c>
      <c r="D200" s="56">
        <v>3</v>
      </c>
      <c r="E200">
        <v>2</v>
      </c>
      <c r="F200">
        <v>1</v>
      </c>
      <c r="G200">
        <v>3</v>
      </c>
      <c r="H200">
        <v>9</v>
      </c>
      <c r="I200" t="s">
        <v>122</v>
      </c>
    </row>
    <row r="201" spans="1:9" ht="15">
      <c r="A201" s="56" t="s">
        <v>541</v>
      </c>
      <c r="B201" s="56" t="s">
        <v>542</v>
      </c>
      <c r="C201" s="56" t="s">
        <v>320</v>
      </c>
      <c r="D201" s="56">
        <v>1</v>
      </c>
      <c r="E201">
        <v>2</v>
      </c>
      <c r="F201">
        <v>1.25</v>
      </c>
      <c r="G201">
        <v>3</v>
      </c>
      <c r="H201">
        <v>7.25</v>
      </c>
      <c r="I201" t="s">
        <v>122</v>
      </c>
    </row>
    <row r="202" spans="1:9" ht="15">
      <c r="A202" s="56" t="s">
        <v>543</v>
      </c>
      <c r="B202" s="56" t="s">
        <v>542</v>
      </c>
      <c r="C202" s="56" t="s">
        <v>320</v>
      </c>
      <c r="D202" s="56">
        <v>1</v>
      </c>
      <c r="E202">
        <v>1.5</v>
      </c>
      <c r="F202">
        <v>1.5</v>
      </c>
      <c r="G202">
        <v>3</v>
      </c>
      <c r="H202">
        <v>7</v>
      </c>
      <c r="I202" t="s">
        <v>122</v>
      </c>
    </row>
    <row r="203" spans="1:9" ht="15">
      <c r="A203" s="56" t="s">
        <v>544</v>
      </c>
      <c r="B203" s="56" t="s">
        <v>542</v>
      </c>
      <c r="C203" s="56" t="s">
        <v>320</v>
      </c>
      <c r="D203" s="56">
        <v>1.5</v>
      </c>
      <c r="E203">
        <v>1.25</v>
      </c>
      <c r="F203">
        <v>1.5</v>
      </c>
      <c r="G203">
        <v>1</v>
      </c>
      <c r="H203">
        <v>5.25</v>
      </c>
      <c r="I203" t="s">
        <v>122</v>
      </c>
    </row>
    <row r="204" spans="1:9" ht="15">
      <c r="A204" s="56" t="s">
        <v>545</v>
      </c>
      <c r="B204" s="56" t="s">
        <v>542</v>
      </c>
      <c r="C204" s="56" t="s">
        <v>320</v>
      </c>
      <c r="D204" s="56">
        <v>2</v>
      </c>
      <c r="E204">
        <v>1.5</v>
      </c>
      <c r="F204">
        <v>1.75</v>
      </c>
      <c r="G204">
        <v>2</v>
      </c>
      <c r="H204">
        <v>7.25</v>
      </c>
      <c r="I204" t="s">
        <v>122</v>
      </c>
    </row>
    <row r="205" spans="1:9" ht="15">
      <c r="A205" s="56" t="s">
        <v>546</v>
      </c>
      <c r="B205" s="56" t="s">
        <v>542</v>
      </c>
      <c r="C205" s="56" t="s">
        <v>320</v>
      </c>
      <c r="D205" s="56">
        <v>2</v>
      </c>
      <c r="E205">
        <v>1.25</v>
      </c>
      <c r="F205">
        <v>1.75</v>
      </c>
      <c r="G205">
        <v>2</v>
      </c>
      <c r="H205">
        <v>7</v>
      </c>
      <c r="I205" t="s">
        <v>122</v>
      </c>
    </row>
    <row r="206" spans="1:9" ht="15">
      <c r="A206" s="56" t="s">
        <v>547</v>
      </c>
      <c r="B206" s="56" t="s">
        <v>542</v>
      </c>
      <c r="C206" s="56" t="s">
        <v>320</v>
      </c>
      <c r="D206" s="56">
        <v>1.25</v>
      </c>
      <c r="E206">
        <v>1.5</v>
      </c>
      <c r="F206">
        <v>1.75</v>
      </c>
      <c r="G206">
        <v>2</v>
      </c>
      <c r="H206">
        <v>6.5</v>
      </c>
      <c r="I206" t="s">
        <v>122</v>
      </c>
    </row>
    <row r="207" spans="1:9" ht="15">
      <c r="A207" s="56" t="s">
        <v>548</v>
      </c>
      <c r="B207" s="56" t="s">
        <v>542</v>
      </c>
      <c r="C207" s="56" t="s">
        <v>320</v>
      </c>
      <c r="D207" s="56">
        <v>3</v>
      </c>
      <c r="E207">
        <v>2</v>
      </c>
      <c r="F207">
        <v>1.5</v>
      </c>
      <c r="G207">
        <v>2</v>
      </c>
      <c r="H207">
        <v>8.5</v>
      </c>
      <c r="I207" t="s">
        <v>122</v>
      </c>
    </row>
    <row r="208" spans="1:9" ht="15">
      <c r="A208" s="56" t="s">
        <v>549</v>
      </c>
      <c r="B208" s="56" t="s">
        <v>542</v>
      </c>
      <c r="C208" s="56" t="s">
        <v>320</v>
      </c>
      <c r="D208" s="56">
        <v>2</v>
      </c>
      <c r="E208">
        <v>1.25</v>
      </c>
      <c r="F208">
        <v>1.5</v>
      </c>
      <c r="G208">
        <v>1</v>
      </c>
      <c r="H208">
        <v>5.75</v>
      </c>
      <c r="I208" t="s">
        <v>122</v>
      </c>
    </row>
    <row r="209" spans="1:9" ht="15">
      <c r="A209" s="56" t="s">
        <v>550</v>
      </c>
      <c r="B209" s="56" t="s">
        <v>551</v>
      </c>
      <c r="C209" s="56" t="s">
        <v>320</v>
      </c>
      <c r="D209" s="56">
        <v>3</v>
      </c>
      <c r="E209">
        <v>1.25</v>
      </c>
      <c r="F209">
        <v>2</v>
      </c>
      <c r="G209">
        <v>3</v>
      </c>
      <c r="H209">
        <v>9.25</v>
      </c>
      <c r="I209" t="s">
        <v>122</v>
      </c>
    </row>
    <row r="210" spans="1:9" ht="15">
      <c r="A210" s="56" t="s">
        <v>552</v>
      </c>
      <c r="B210" s="56" t="s">
        <v>551</v>
      </c>
      <c r="C210" s="56" t="s">
        <v>320</v>
      </c>
      <c r="D210" s="56">
        <v>2.5</v>
      </c>
      <c r="E210">
        <v>1.25</v>
      </c>
      <c r="F210">
        <v>2</v>
      </c>
      <c r="G210">
        <v>3</v>
      </c>
      <c r="H210">
        <v>8.75</v>
      </c>
      <c r="I210" t="s">
        <v>122</v>
      </c>
    </row>
    <row r="211" spans="1:9" ht="15">
      <c r="A211" s="56" t="s">
        <v>553</v>
      </c>
      <c r="B211" s="56" t="s">
        <v>551</v>
      </c>
      <c r="C211" s="56" t="s">
        <v>320</v>
      </c>
      <c r="D211" s="56">
        <v>3</v>
      </c>
      <c r="E211">
        <v>1.25</v>
      </c>
      <c r="F211">
        <v>1.25</v>
      </c>
      <c r="G211">
        <v>3</v>
      </c>
      <c r="H211">
        <v>8.5</v>
      </c>
      <c r="I211" t="s">
        <v>122</v>
      </c>
    </row>
    <row r="212" spans="1:9" ht="15">
      <c r="A212" s="56" t="s">
        <v>554</v>
      </c>
      <c r="B212" s="56" t="s">
        <v>551</v>
      </c>
      <c r="C212" s="56" t="s">
        <v>320</v>
      </c>
      <c r="D212" s="56">
        <v>1</v>
      </c>
      <c r="E212">
        <v>1.25</v>
      </c>
      <c r="F212">
        <v>1</v>
      </c>
      <c r="G212">
        <v>3</v>
      </c>
      <c r="H212">
        <v>6.25</v>
      </c>
      <c r="I212" t="s">
        <v>122</v>
      </c>
    </row>
    <row r="213" spans="1:9" ht="15">
      <c r="A213" s="56" t="s">
        <v>555</v>
      </c>
      <c r="B213" s="56" t="s">
        <v>551</v>
      </c>
      <c r="C213" s="56" t="s">
        <v>320</v>
      </c>
      <c r="D213" s="56">
        <v>2</v>
      </c>
      <c r="E213">
        <v>1.25</v>
      </c>
      <c r="F213">
        <v>2</v>
      </c>
      <c r="G213">
        <v>2</v>
      </c>
      <c r="H213">
        <v>7.25</v>
      </c>
      <c r="I213" t="s">
        <v>122</v>
      </c>
    </row>
    <row r="214" spans="1:9" ht="15">
      <c r="A214" s="56" t="s">
        <v>556</v>
      </c>
      <c r="B214" s="56" t="s">
        <v>551</v>
      </c>
      <c r="C214" s="56" t="s">
        <v>320</v>
      </c>
      <c r="D214" s="56">
        <v>1</v>
      </c>
      <c r="E214">
        <v>1.25</v>
      </c>
      <c r="F214">
        <v>1</v>
      </c>
      <c r="G214">
        <v>3</v>
      </c>
      <c r="H214">
        <v>6.25</v>
      </c>
      <c r="I214" t="s">
        <v>122</v>
      </c>
    </row>
    <row r="215" spans="1:9" ht="15">
      <c r="A215" s="56" t="s">
        <v>557</v>
      </c>
      <c r="B215" s="56" t="s">
        <v>551</v>
      </c>
      <c r="C215" s="56" t="s">
        <v>320</v>
      </c>
      <c r="D215" s="56">
        <v>1.5</v>
      </c>
      <c r="E215">
        <v>1.5</v>
      </c>
      <c r="F215">
        <v>1.75</v>
      </c>
      <c r="G215">
        <v>3</v>
      </c>
      <c r="H215">
        <v>7.75</v>
      </c>
      <c r="I215" t="s">
        <v>122</v>
      </c>
    </row>
    <row r="216" spans="1:9" ht="15">
      <c r="A216" s="56" t="s">
        <v>558</v>
      </c>
      <c r="B216" s="56" t="s">
        <v>551</v>
      </c>
      <c r="C216" s="56" t="s">
        <v>320</v>
      </c>
      <c r="D216" s="56">
        <v>1</v>
      </c>
      <c r="E216">
        <v>1.25</v>
      </c>
      <c r="F216">
        <v>1</v>
      </c>
      <c r="G216">
        <v>3</v>
      </c>
      <c r="H216">
        <v>6.25</v>
      </c>
      <c r="I216" t="s">
        <v>122</v>
      </c>
    </row>
    <row r="217" spans="1:9" ht="15">
      <c r="A217" s="56" t="s">
        <v>559</v>
      </c>
      <c r="B217" s="56" t="s">
        <v>551</v>
      </c>
      <c r="C217" s="56" t="s">
        <v>320</v>
      </c>
      <c r="D217" s="56">
        <v>3</v>
      </c>
      <c r="E217">
        <v>1.25</v>
      </c>
      <c r="F217">
        <v>1.75</v>
      </c>
      <c r="G217">
        <v>2</v>
      </c>
      <c r="H217">
        <v>8</v>
      </c>
      <c r="I217" t="s">
        <v>122</v>
      </c>
    </row>
    <row r="218" spans="1:9" ht="15">
      <c r="A218" s="56" t="s">
        <v>560</v>
      </c>
      <c r="B218" s="56" t="s">
        <v>551</v>
      </c>
      <c r="C218" s="56" t="s">
        <v>320</v>
      </c>
      <c r="D218" s="56">
        <v>3</v>
      </c>
      <c r="E218">
        <v>1.25</v>
      </c>
      <c r="F218">
        <v>1</v>
      </c>
      <c r="G218">
        <v>2</v>
      </c>
      <c r="H218">
        <v>7.25</v>
      </c>
      <c r="I218" t="s">
        <v>122</v>
      </c>
    </row>
    <row r="219" spans="1:9" ht="15">
      <c r="A219" s="56" t="s">
        <v>561</v>
      </c>
      <c r="B219" s="56" t="s">
        <v>551</v>
      </c>
      <c r="C219" s="56" t="s">
        <v>320</v>
      </c>
      <c r="D219" s="56">
        <v>2.5</v>
      </c>
      <c r="E219">
        <v>1.25</v>
      </c>
      <c r="F219">
        <v>1.75</v>
      </c>
      <c r="G219">
        <v>2</v>
      </c>
      <c r="H219">
        <v>7.5</v>
      </c>
      <c r="I219" t="s">
        <v>122</v>
      </c>
    </row>
    <row r="220" spans="1:9" ht="15">
      <c r="A220" s="56" t="s">
        <v>562</v>
      </c>
      <c r="B220" s="56" t="s">
        <v>551</v>
      </c>
      <c r="C220" s="56" t="s">
        <v>320</v>
      </c>
      <c r="D220" s="56">
        <v>1</v>
      </c>
      <c r="E220">
        <v>1.5</v>
      </c>
      <c r="F220">
        <v>1.25</v>
      </c>
      <c r="G220">
        <v>3</v>
      </c>
      <c r="H220">
        <v>6.75</v>
      </c>
      <c r="I220" t="s">
        <v>122</v>
      </c>
    </row>
    <row r="221" spans="1:9" ht="15">
      <c r="A221" s="56" t="s">
        <v>563</v>
      </c>
      <c r="B221" s="56" t="s">
        <v>551</v>
      </c>
      <c r="C221" s="56" t="s">
        <v>320</v>
      </c>
      <c r="D221" s="56">
        <v>2</v>
      </c>
      <c r="E221">
        <v>1.5</v>
      </c>
      <c r="F221">
        <v>1.5</v>
      </c>
      <c r="G221">
        <v>1</v>
      </c>
      <c r="H221">
        <v>6</v>
      </c>
      <c r="I221" t="s">
        <v>122</v>
      </c>
    </row>
    <row r="222" spans="1:9" ht="15">
      <c r="A222" s="56" t="s">
        <v>564</v>
      </c>
      <c r="B222" s="56" t="s">
        <v>551</v>
      </c>
      <c r="C222" s="56" t="s">
        <v>320</v>
      </c>
      <c r="D222" s="56">
        <v>2.5</v>
      </c>
      <c r="E222">
        <v>1.5</v>
      </c>
      <c r="F222">
        <v>1.75</v>
      </c>
      <c r="G222">
        <v>3</v>
      </c>
      <c r="H222">
        <v>8.75</v>
      </c>
      <c r="I222" t="s">
        <v>122</v>
      </c>
    </row>
    <row r="223" spans="1:9" ht="15">
      <c r="A223" s="56" t="s">
        <v>565</v>
      </c>
      <c r="B223" s="56" t="s">
        <v>551</v>
      </c>
      <c r="C223" s="56" t="s">
        <v>320</v>
      </c>
      <c r="D223" s="56">
        <v>2</v>
      </c>
      <c r="E223">
        <v>1.5</v>
      </c>
      <c r="F223">
        <v>1.5</v>
      </c>
      <c r="G223">
        <v>2</v>
      </c>
      <c r="H223">
        <v>7</v>
      </c>
      <c r="I223" t="s">
        <v>122</v>
      </c>
    </row>
    <row r="224" spans="1:9" ht="15">
      <c r="A224" s="56" t="s">
        <v>566</v>
      </c>
      <c r="B224" s="56" t="s">
        <v>792</v>
      </c>
      <c r="C224" s="56" t="s">
        <v>320</v>
      </c>
      <c r="D224" s="56">
        <v>2</v>
      </c>
      <c r="E224">
        <v>2</v>
      </c>
      <c r="F224">
        <v>2</v>
      </c>
      <c r="G224">
        <v>3</v>
      </c>
      <c r="H224">
        <v>9</v>
      </c>
      <c r="I224" t="s">
        <v>122</v>
      </c>
    </row>
    <row r="225" spans="1:9" ht="15">
      <c r="A225" s="56" t="s">
        <v>567</v>
      </c>
      <c r="B225" s="56" t="s">
        <v>792</v>
      </c>
      <c r="C225" s="56" t="s">
        <v>320</v>
      </c>
      <c r="D225" s="56">
        <v>2.5</v>
      </c>
      <c r="E225">
        <v>2</v>
      </c>
      <c r="F225">
        <v>1.75</v>
      </c>
      <c r="G225">
        <v>3</v>
      </c>
      <c r="H225">
        <v>9.25</v>
      </c>
      <c r="I225" t="s">
        <v>122</v>
      </c>
    </row>
    <row r="226" spans="1:9" ht="15">
      <c r="A226" s="56" t="s">
        <v>568</v>
      </c>
      <c r="B226" s="56" t="s">
        <v>569</v>
      </c>
      <c r="C226" s="56" t="s">
        <v>320</v>
      </c>
      <c r="D226" s="56">
        <v>2.5</v>
      </c>
      <c r="E226">
        <v>2</v>
      </c>
      <c r="F226">
        <v>1.75</v>
      </c>
      <c r="G226">
        <v>2</v>
      </c>
      <c r="H226">
        <v>8.25</v>
      </c>
      <c r="I226" t="s">
        <v>122</v>
      </c>
    </row>
    <row r="227" spans="1:9" ht="15">
      <c r="A227" s="56" t="s">
        <v>570</v>
      </c>
      <c r="B227" s="56" t="s">
        <v>793</v>
      </c>
      <c r="C227" s="56" t="s">
        <v>320</v>
      </c>
      <c r="D227" s="56">
        <v>2</v>
      </c>
      <c r="E227">
        <v>1</v>
      </c>
      <c r="F227">
        <v>2</v>
      </c>
      <c r="G227">
        <v>2</v>
      </c>
      <c r="H227">
        <v>7</v>
      </c>
      <c r="I227" t="s">
        <v>122</v>
      </c>
    </row>
    <row r="228" spans="1:9" ht="15">
      <c r="A228" s="56" t="s">
        <v>571</v>
      </c>
      <c r="B228" s="56" t="s">
        <v>793</v>
      </c>
      <c r="C228" s="56" t="s">
        <v>320</v>
      </c>
      <c r="D228" s="56">
        <v>1</v>
      </c>
      <c r="E228">
        <v>1</v>
      </c>
      <c r="F228">
        <v>1</v>
      </c>
      <c r="G228">
        <v>3</v>
      </c>
      <c r="H228">
        <v>6</v>
      </c>
      <c r="I228" t="s">
        <v>122</v>
      </c>
    </row>
    <row r="229" spans="1:9" ht="15">
      <c r="A229" s="56" t="s">
        <v>572</v>
      </c>
      <c r="B229" s="56" t="s">
        <v>793</v>
      </c>
      <c r="C229" s="56" t="s">
        <v>320</v>
      </c>
      <c r="D229" s="56">
        <v>3</v>
      </c>
      <c r="E229">
        <v>1.75</v>
      </c>
      <c r="F229">
        <v>2</v>
      </c>
      <c r="G229">
        <v>2</v>
      </c>
      <c r="H229">
        <v>8.75</v>
      </c>
      <c r="I229" t="s">
        <v>122</v>
      </c>
    </row>
    <row r="230" spans="1:9" ht="15">
      <c r="A230" s="56" t="s">
        <v>573</v>
      </c>
      <c r="B230" s="56" t="s">
        <v>793</v>
      </c>
      <c r="C230" s="56" t="s">
        <v>320</v>
      </c>
      <c r="D230" s="56">
        <v>1.25</v>
      </c>
      <c r="E230">
        <v>1</v>
      </c>
      <c r="F230">
        <v>1.75</v>
      </c>
      <c r="G230">
        <v>2</v>
      </c>
      <c r="H230">
        <v>6</v>
      </c>
      <c r="I230" t="s">
        <v>122</v>
      </c>
    </row>
    <row r="231" spans="1:9" ht="15">
      <c r="A231" s="56" t="s">
        <v>574</v>
      </c>
      <c r="B231" s="56" t="s">
        <v>793</v>
      </c>
      <c r="C231" s="56" t="s">
        <v>320</v>
      </c>
      <c r="D231" s="56">
        <v>1</v>
      </c>
      <c r="E231">
        <v>1.25</v>
      </c>
      <c r="F231">
        <v>1</v>
      </c>
      <c r="G231">
        <v>3</v>
      </c>
      <c r="H231">
        <v>6.25</v>
      </c>
      <c r="I231" t="s">
        <v>122</v>
      </c>
    </row>
    <row r="232" spans="1:9" ht="15">
      <c r="A232" s="56" t="s">
        <v>575</v>
      </c>
      <c r="B232" s="56" t="s">
        <v>793</v>
      </c>
      <c r="C232" s="56" t="s">
        <v>320</v>
      </c>
      <c r="D232" s="56">
        <v>1</v>
      </c>
      <c r="E232">
        <v>1.25</v>
      </c>
      <c r="F232">
        <v>1.75</v>
      </c>
      <c r="G232">
        <v>2</v>
      </c>
      <c r="H232">
        <v>6</v>
      </c>
      <c r="I232" t="s">
        <v>122</v>
      </c>
    </row>
    <row r="233" spans="1:9" ht="15">
      <c r="A233" s="56" t="s">
        <v>576</v>
      </c>
      <c r="B233" s="56" t="s">
        <v>793</v>
      </c>
      <c r="C233" s="56" t="s">
        <v>320</v>
      </c>
      <c r="D233" s="56">
        <v>3</v>
      </c>
      <c r="E233">
        <v>1</v>
      </c>
      <c r="F233">
        <v>1.25</v>
      </c>
      <c r="G233">
        <v>3</v>
      </c>
      <c r="H233">
        <v>8.25</v>
      </c>
      <c r="I233" t="s">
        <v>122</v>
      </c>
    </row>
    <row r="234" spans="1:9" ht="15">
      <c r="A234" s="56" t="s">
        <v>577</v>
      </c>
      <c r="B234" s="56" t="s">
        <v>793</v>
      </c>
      <c r="C234" s="56" t="s">
        <v>320</v>
      </c>
      <c r="D234" s="56">
        <v>1.5</v>
      </c>
      <c r="E234">
        <v>1.5</v>
      </c>
      <c r="F234">
        <v>1.5</v>
      </c>
      <c r="G234">
        <v>3</v>
      </c>
      <c r="H234">
        <v>7.5</v>
      </c>
      <c r="I234" t="s">
        <v>122</v>
      </c>
    </row>
    <row r="235" spans="1:9" ht="15">
      <c r="A235" s="56" t="s">
        <v>578</v>
      </c>
      <c r="B235" s="56" t="s">
        <v>793</v>
      </c>
      <c r="C235" s="56" t="s">
        <v>320</v>
      </c>
      <c r="D235" s="56">
        <v>1</v>
      </c>
      <c r="E235">
        <v>1.5</v>
      </c>
      <c r="F235">
        <v>2</v>
      </c>
      <c r="G235">
        <v>3</v>
      </c>
      <c r="H235">
        <v>7.5</v>
      </c>
      <c r="I235" t="s">
        <v>122</v>
      </c>
    </row>
    <row r="236" spans="1:9" ht="15">
      <c r="A236" s="56" t="s">
        <v>579</v>
      </c>
      <c r="B236" s="56" t="s">
        <v>793</v>
      </c>
      <c r="C236" s="56" t="s">
        <v>320</v>
      </c>
      <c r="D236" s="56">
        <v>1</v>
      </c>
      <c r="E236">
        <v>2</v>
      </c>
      <c r="F236">
        <v>2</v>
      </c>
      <c r="G236">
        <v>2</v>
      </c>
      <c r="H236">
        <v>7</v>
      </c>
      <c r="I236" t="s">
        <v>122</v>
      </c>
    </row>
    <row r="237" spans="1:9" ht="15">
      <c r="A237" s="56" t="s">
        <v>580</v>
      </c>
      <c r="B237" s="56" t="s">
        <v>793</v>
      </c>
      <c r="C237" s="56" t="s">
        <v>320</v>
      </c>
      <c r="D237" s="56">
        <v>1.25</v>
      </c>
      <c r="E237">
        <v>1</v>
      </c>
      <c r="F237">
        <v>1.5</v>
      </c>
      <c r="G237">
        <v>3</v>
      </c>
      <c r="H237">
        <v>6.75</v>
      </c>
      <c r="I237" t="s">
        <v>122</v>
      </c>
    </row>
    <row r="238" spans="1:9" ht="15">
      <c r="A238" s="56" t="s">
        <v>581</v>
      </c>
      <c r="B238" s="56" t="s">
        <v>793</v>
      </c>
      <c r="C238" s="56" t="s">
        <v>320</v>
      </c>
      <c r="D238" s="56">
        <v>1.25</v>
      </c>
      <c r="E238">
        <v>1</v>
      </c>
      <c r="F238">
        <v>1</v>
      </c>
      <c r="G238">
        <v>3</v>
      </c>
      <c r="H238">
        <v>6.25</v>
      </c>
      <c r="I238" t="s">
        <v>122</v>
      </c>
    </row>
    <row r="239" spans="1:9" ht="15">
      <c r="A239" s="56" t="s">
        <v>582</v>
      </c>
      <c r="B239" s="56" t="s">
        <v>793</v>
      </c>
      <c r="C239" s="56" t="s">
        <v>320</v>
      </c>
      <c r="D239" s="56">
        <v>3</v>
      </c>
      <c r="E239">
        <v>2</v>
      </c>
      <c r="F239">
        <v>1</v>
      </c>
      <c r="G239">
        <v>2</v>
      </c>
      <c r="H239">
        <v>8</v>
      </c>
      <c r="I239" t="s">
        <v>122</v>
      </c>
    </row>
    <row r="240" spans="1:9" ht="15">
      <c r="A240" s="56" t="s">
        <v>583</v>
      </c>
      <c r="B240" s="56" t="s">
        <v>793</v>
      </c>
      <c r="C240" s="56" t="s">
        <v>320</v>
      </c>
      <c r="D240" s="56">
        <v>3</v>
      </c>
      <c r="E240">
        <v>2</v>
      </c>
      <c r="F240">
        <v>1.5</v>
      </c>
      <c r="G240">
        <v>3</v>
      </c>
      <c r="H240">
        <v>9.5</v>
      </c>
      <c r="I240" t="s">
        <v>122</v>
      </c>
    </row>
    <row r="241" spans="1:9" ht="15">
      <c r="A241" s="56" t="s">
        <v>584</v>
      </c>
      <c r="B241" s="56" t="s">
        <v>793</v>
      </c>
      <c r="C241" s="56" t="s">
        <v>320</v>
      </c>
      <c r="D241" s="56">
        <v>3</v>
      </c>
      <c r="E241">
        <v>2</v>
      </c>
      <c r="F241">
        <v>1.25</v>
      </c>
      <c r="G241">
        <v>2</v>
      </c>
      <c r="H241">
        <v>8.25</v>
      </c>
      <c r="I241" t="s">
        <v>122</v>
      </c>
    </row>
    <row r="242" spans="1:9" ht="15">
      <c r="A242" s="56" t="s">
        <v>585</v>
      </c>
      <c r="B242" s="56" t="s">
        <v>793</v>
      </c>
      <c r="C242" s="56" t="s">
        <v>320</v>
      </c>
      <c r="D242" s="56">
        <v>3</v>
      </c>
      <c r="E242">
        <v>2</v>
      </c>
      <c r="F242">
        <v>2</v>
      </c>
      <c r="G242">
        <v>1</v>
      </c>
      <c r="H242">
        <v>8</v>
      </c>
      <c r="I242" t="s">
        <v>122</v>
      </c>
    </row>
    <row r="243" spans="1:9" ht="15">
      <c r="A243" s="56" t="s">
        <v>586</v>
      </c>
      <c r="B243" s="56" t="s">
        <v>793</v>
      </c>
      <c r="C243" s="56" t="s">
        <v>320</v>
      </c>
      <c r="D243" s="56">
        <v>3</v>
      </c>
      <c r="E243">
        <v>1.5</v>
      </c>
      <c r="F243">
        <v>1.75</v>
      </c>
      <c r="G243">
        <v>2</v>
      </c>
      <c r="H243">
        <v>8.25</v>
      </c>
      <c r="I243" t="s">
        <v>122</v>
      </c>
    </row>
    <row r="244" spans="1:9" ht="15">
      <c r="A244" s="56" t="s">
        <v>587</v>
      </c>
      <c r="B244" s="56" t="s">
        <v>794</v>
      </c>
      <c r="C244" s="56" t="s">
        <v>320</v>
      </c>
      <c r="D244" s="56">
        <v>2.5</v>
      </c>
      <c r="E244">
        <v>1.5</v>
      </c>
      <c r="F244">
        <v>2</v>
      </c>
      <c r="G244">
        <v>1</v>
      </c>
      <c r="H244">
        <v>7</v>
      </c>
      <c r="I244" t="s">
        <v>122</v>
      </c>
    </row>
    <row r="245" spans="1:9" ht="15">
      <c r="A245" s="56" t="s">
        <v>588</v>
      </c>
      <c r="B245" s="56" t="s">
        <v>795</v>
      </c>
      <c r="C245" s="56" t="s">
        <v>320</v>
      </c>
      <c r="D245" s="56">
        <v>3</v>
      </c>
      <c r="E245">
        <v>1.5</v>
      </c>
      <c r="F245">
        <v>2</v>
      </c>
      <c r="G245">
        <v>2</v>
      </c>
      <c r="H245">
        <v>8.5</v>
      </c>
      <c r="I245" t="s">
        <v>122</v>
      </c>
    </row>
    <row r="246" spans="1:9" ht="15">
      <c r="A246" s="56" t="s">
        <v>589</v>
      </c>
      <c r="B246" s="56" t="s">
        <v>795</v>
      </c>
      <c r="C246" s="56" t="s">
        <v>320</v>
      </c>
      <c r="D246" s="56">
        <v>3</v>
      </c>
      <c r="E246">
        <v>1.5</v>
      </c>
      <c r="F246">
        <v>2</v>
      </c>
      <c r="G246">
        <v>3</v>
      </c>
      <c r="H246">
        <v>9.5</v>
      </c>
      <c r="I246" t="s">
        <v>122</v>
      </c>
    </row>
    <row r="247" spans="1:9" ht="15">
      <c r="A247" s="56" t="s">
        <v>590</v>
      </c>
      <c r="B247" s="56" t="s">
        <v>795</v>
      </c>
      <c r="C247" s="56" t="s">
        <v>320</v>
      </c>
      <c r="D247" s="56">
        <v>2.5</v>
      </c>
      <c r="E247">
        <v>1.25</v>
      </c>
      <c r="F247">
        <v>2</v>
      </c>
      <c r="G247">
        <v>1</v>
      </c>
      <c r="H247">
        <v>6.75</v>
      </c>
      <c r="I247" t="s">
        <v>122</v>
      </c>
    </row>
    <row r="248" spans="1:9" ht="15">
      <c r="A248" s="56" t="s">
        <v>591</v>
      </c>
      <c r="B248" s="56" t="s">
        <v>795</v>
      </c>
      <c r="C248" s="56" t="s">
        <v>320</v>
      </c>
      <c r="D248" s="56">
        <v>2</v>
      </c>
      <c r="E248">
        <v>1.5</v>
      </c>
      <c r="F248">
        <v>1.25</v>
      </c>
      <c r="G248">
        <v>3</v>
      </c>
      <c r="H248">
        <v>7.75</v>
      </c>
      <c r="I248" t="s">
        <v>122</v>
      </c>
    </row>
    <row r="249" spans="1:9" ht="15">
      <c r="A249" s="56" t="s">
        <v>592</v>
      </c>
      <c r="B249" s="56" t="s">
        <v>795</v>
      </c>
      <c r="C249" s="56" t="s">
        <v>320</v>
      </c>
      <c r="D249" s="56">
        <v>2</v>
      </c>
      <c r="E249">
        <v>1.75</v>
      </c>
      <c r="F249">
        <v>2</v>
      </c>
      <c r="G249">
        <v>2</v>
      </c>
      <c r="H249">
        <v>7.75</v>
      </c>
      <c r="I249" t="s">
        <v>122</v>
      </c>
    </row>
    <row r="250" spans="1:9" ht="15">
      <c r="A250" s="56" t="s">
        <v>593</v>
      </c>
      <c r="B250" s="56" t="s">
        <v>795</v>
      </c>
      <c r="C250" s="56" t="s">
        <v>320</v>
      </c>
      <c r="D250" s="56">
        <v>1.25</v>
      </c>
      <c r="E250">
        <v>1.5</v>
      </c>
      <c r="F250">
        <v>2</v>
      </c>
      <c r="G250">
        <v>1</v>
      </c>
      <c r="H250">
        <v>5.75</v>
      </c>
      <c r="I250" t="s">
        <v>122</v>
      </c>
    </row>
    <row r="251" spans="1:9" ht="15">
      <c r="A251" s="56" t="s">
        <v>594</v>
      </c>
      <c r="B251" s="56" t="s">
        <v>795</v>
      </c>
      <c r="C251" s="56" t="s">
        <v>320</v>
      </c>
      <c r="D251" s="56">
        <v>3</v>
      </c>
      <c r="E251">
        <v>2</v>
      </c>
      <c r="F251">
        <v>1</v>
      </c>
      <c r="G251">
        <v>1</v>
      </c>
      <c r="H251">
        <v>7</v>
      </c>
      <c r="I251" t="s">
        <v>122</v>
      </c>
    </row>
    <row r="252" spans="1:9" ht="15">
      <c r="A252" s="56" t="s">
        <v>595</v>
      </c>
      <c r="B252" s="56" t="s">
        <v>795</v>
      </c>
      <c r="C252" s="56" t="s">
        <v>320</v>
      </c>
      <c r="D252" s="56">
        <v>3</v>
      </c>
      <c r="E252">
        <v>2</v>
      </c>
      <c r="F252">
        <v>1</v>
      </c>
      <c r="G252">
        <v>3</v>
      </c>
      <c r="H252">
        <v>9</v>
      </c>
      <c r="I252" t="s">
        <v>122</v>
      </c>
    </row>
    <row r="253" spans="1:9" ht="15">
      <c r="A253" s="56" t="s">
        <v>870</v>
      </c>
      <c r="B253" s="56" t="s">
        <v>796</v>
      </c>
      <c r="C253" s="56" t="s">
        <v>320</v>
      </c>
      <c r="D253" s="56">
        <v>3</v>
      </c>
      <c r="E253">
        <v>2</v>
      </c>
      <c r="F253">
        <v>1</v>
      </c>
      <c r="G253">
        <v>2</v>
      </c>
      <c r="H253">
        <v>8</v>
      </c>
      <c r="I253" t="s">
        <v>122</v>
      </c>
    </row>
    <row r="254" spans="1:9" ht="15">
      <c r="A254" s="56" t="s">
        <v>596</v>
      </c>
      <c r="B254" s="56" t="s">
        <v>796</v>
      </c>
      <c r="C254" s="56" t="s">
        <v>320</v>
      </c>
      <c r="D254" s="56">
        <v>2.5</v>
      </c>
      <c r="E254">
        <v>1.25</v>
      </c>
      <c r="F254">
        <v>1.75</v>
      </c>
      <c r="G254">
        <v>3</v>
      </c>
      <c r="H254">
        <v>8.5</v>
      </c>
      <c r="I254" t="s">
        <v>122</v>
      </c>
    </row>
    <row r="255" spans="1:9" ht="15">
      <c r="A255" s="56" t="s">
        <v>597</v>
      </c>
      <c r="B255" s="56" t="s">
        <v>796</v>
      </c>
      <c r="C255" s="56" t="s">
        <v>320</v>
      </c>
      <c r="D255" s="56">
        <v>3</v>
      </c>
      <c r="E255">
        <v>2</v>
      </c>
      <c r="F255">
        <v>1</v>
      </c>
      <c r="G255">
        <v>2</v>
      </c>
      <c r="H255">
        <v>8</v>
      </c>
      <c r="I255" t="s">
        <v>122</v>
      </c>
    </row>
    <row r="256" spans="1:9" ht="15">
      <c r="A256" s="56" t="s">
        <v>598</v>
      </c>
      <c r="B256" s="56" t="s">
        <v>796</v>
      </c>
      <c r="C256" s="56" t="s">
        <v>320</v>
      </c>
      <c r="D256" s="56">
        <v>2</v>
      </c>
      <c r="E256">
        <v>2</v>
      </c>
      <c r="F256">
        <v>1.75</v>
      </c>
      <c r="G256">
        <v>3</v>
      </c>
      <c r="H256">
        <v>8.75</v>
      </c>
      <c r="I256" t="s">
        <v>122</v>
      </c>
    </row>
    <row r="257" spans="1:9" ht="15">
      <c r="A257" s="56" t="s">
        <v>599</v>
      </c>
      <c r="B257" s="56" t="s">
        <v>796</v>
      </c>
      <c r="C257" s="56" t="s">
        <v>320</v>
      </c>
      <c r="D257" s="56">
        <v>3</v>
      </c>
      <c r="E257">
        <v>1.75</v>
      </c>
      <c r="F257">
        <v>2</v>
      </c>
      <c r="G257">
        <v>3</v>
      </c>
      <c r="H257">
        <v>9.75</v>
      </c>
      <c r="I257" t="s">
        <v>122</v>
      </c>
    </row>
    <row r="258" spans="1:9" ht="15">
      <c r="A258" s="56" t="s">
        <v>600</v>
      </c>
      <c r="B258" s="56" t="s">
        <v>796</v>
      </c>
      <c r="C258" s="56" t="s">
        <v>320</v>
      </c>
      <c r="D258" s="56">
        <v>2.5</v>
      </c>
      <c r="E258">
        <v>1.25</v>
      </c>
      <c r="F258">
        <v>1.75</v>
      </c>
      <c r="G258">
        <v>3</v>
      </c>
      <c r="H258">
        <v>8.5</v>
      </c>
      <c r="I258" t="s">
        <v>122</v>
      </c>
    </row>
    <row r="259" spans="1:9" ht="15">
      <c r="A259" s="56" t="s">
        <v>601</v>
      </c>
      <c r="B259" s="56" t="s">
        <v>796</v>
      </c>
      <c r="C259" s="56" t="s">
        <v>320</v>
      </c>
      <c r="D259" s="56">
        <v>2.5</v>
      </c>
      <c r="E259">
        <v>1.25</v>
      </c>
      <c r="F259">
        <v>1.5</v>
      </c>
      <c r="G259">
        <v>2</v>
      </c>
      <c r="H259">
        <v>7.25</v>
      </c>
      <c r="I259" t="s">
        <v>122</v>
      </c>
    </row>
    <row r="260" spans="1:9" ht="15">
      <c r="A260" s="56" t="s">
        <v>602</v>
      </c>
      <c r="B260" s="56" t="s">
        <v>796</v>
      </c>
      <c r="C260" s="56" t="s">
        <v>320</v>
      </c>
      <c r="D260" s="56">
        <v>2.5</v>
      </c>
      <c r="E260">
        <v>1.25</v>
      </c>
      <c r="F260">
        <v>1.75</v>
      </c>
      <c r="G260">
        <v>2</v>
      </c>
      <c r="H260">
        <v>7.5</v>
      </c>
      <c r="I260" t="s">
        <v>122</v>
      </c>
    </row>
    <row r="261" spans="1:9" ht="15">
      <c r="A261" s="56" t="s">
        <v>603</v>
      </c>
      <c r="B261" s="56" t="s">
        <v>796</v>
      </c>
      <c r="C261" s="56" t="s">
        <v>320</v>
      </c>
      <c r="D261" s="56">
        <v>1.25</v>
      </c>
      <c r="E261">
        <v>2</v>
      </c>
      <c r="F261">
        <v>1.75</v>
      </c>
      <c r="G261">
        <v>2</v>
      </c>
      <c r="H261">
        <v>7</v>
      </c>
      <c r="I261" t="s">
        <v>122</v>
      </c>
    </row>
    <row r="262" spans="1:9" ht="15">
      <c r="A262" s="56" t="s">
        <v>604</v>
      </c>
      <c r="B262" s="56" t="s">
        <v>796</v>
      </c>
      <c r="C262" s="56" t="s">
        <v>320</v>
      </c>
      <c r="D262" s="56">
        <v>1</v>
      </c>
      <c r="E262">
        <v>2</v>
      </c>
      <c r="F262">
        <v>1.5</v>
      </c>
      <c r="G262">
        <v>3</v>
      </c>
      <c r="H262">
        <v>7.5</v>
      </c>
      <c r="I262" t="s">
        <v>122</v>
      </c>
    </row>
    <row r="263" spans="1:9" ht="15">
      <c r="A263" s="56" t="s">
        <v>605</v>
      </c>
      <c r="B263" s="56" t="s">
        <v>796</v>
      </c>
      <c r="C263" s="56" t="s">
        <v>320</v>
      </c>
      <c r="D263" s="56">
        <v>3</v>
      </c>
      <c r="E263">
        <v>2</v>
      </c>
      <c r="F263">
        <v>1</v>
      </c>
      <c r="G263">
        <v>3</v>
      </c>
      <c r="H263">
        <v>9</v>
      </c>
      <c r="I263" t="s">
        <v>122</v>
      </c>
    </row>
    <row r="264" spans="1:9" ht="15">
      <c r="A264" s="56" t="s">
        <v>606</v>
      </c>
      <c r="B264" s="56" t="s">
        <v>607</v>
      </c>
      <c r="C264" s="56" t="s">
        <v>320</v>
      </c>
      <c r="D264" s="56">
        <v>2.5</v>
      </c>
      <c r="E264">
        <v>2</v>
      </c>
      <c r="F264">
        <v>1.75</v>
      </c>
      <c r="G264">
        <v>3</v>
      </c>
      <c r="H264">
        <v>9.25</v>
      </c>
      <c r="I264" t="s">
        <v>122</v>
      </c>
    </row>
    <row r="265" spans="1:9" ht="15">
      <c r="A265" s="56" t="s">
        <v>608</v>
      </c>
      <c r="B265" s="56" t="s">
        <v>607</v>
      </c>
      <c r="C265" s="56" t="s">
        <v>320</v>
      </c>
      <c r="D265" s="56">
        <v>3</v>
      </c>
      <c r="E265">
        <v>2</v>
      </c>
      <c r="F265">
        <v>1.75</v>
      </c>
      <c r="G265">
        <v>2</v>
      </c>
      <c r="H265">
        <v>8.75</v>
      </c>
      <c r="I265" t="s">
        <v>122</v>
      </c>
    </row>
    <row r="266" spans="1:9" ht="15">
      <c r="A266" s="56" t="s">
        <v>609</v>
      </c>
      <c r="B266" s="56" t="s">
        <v>607</v>
      </c>
      <c r="C266" s="56" t="s">
        <v>320</v>
      </c>
      <c r="D266" s="56">
        <v>3</v>
      </c>
      <c r="E266">
        <v>2</v>
      </c>
      <c r="F266">
        <v>1.75</v>
      </c>
      <c r="G266">
        <v>3</v>
      </c>
      <c r="H266">
        <v>9.75</v>
      </c>
      <c r="I266" t="s">
        <v>122</v>
      </c>
    </row>
    <row r="267" spans="1:9" ht="15">
      <c r="A267" s="56" t="s">
        <v>610</v>
      </c>
      <c r="B267" s="56" t="s">
        <v>607</v>
      </c>
      <c r="C267" s="56" t="s">
        <v>320</v>
      </c>
      <c r="D267" s="56">
        <v>2.5</v>
      </c>
      <c r="E267">
        <v>2</v>
      </c>
      <c r="F267">
        <v>2</v>
      </c>
      <c r="G267">
        <v>3</v>
      </c>
      <c r="H267">
        <v>9.5</v>
      </c>
      <c r="I267" t="s">
        <v>122</v>
      </c>
    </row>
    <row r="268" spans="1:9" ht="15">
      <c r="A268" s="56" t="s">
        <v>611</v>
      </c>
      <c r="B268" s="56" t="s">
        <v>607</v>
      </c>
      <c r="C268" s="56" t="s">
        <v>320</v>
      </c>
      <c r="D268" s="56">
        <v>3</v>
      </c>
      <c r="E268">
        <v>2</v>
      </c>
      <c r="F268">
        <v>1.5</v>
      </c>
      <c r="G268">
        <v>2</v>
      </c>
      <c r="H268">
        <v>8.5</v>
      </c>
      <c r="I268" t="s">
        <v>122</v>
      </c>
    </row>
    <row r="269" spans="1:9" ht="15">
      <c r="A269" s="56" t="s">
        <v>612</v>
      </c>
      <c r="B269" s="56" t="s">
        <v>607</v>
      </c>
      <c r="C269" s="56" t="s">
        <v>320</v>
      </c>
      <c r="D269" s="56">
        <v>2.5</v>
      </c>
      <c r="E269">
        <v>2</v>
      </c>
      <c r="F269">
        <v>1.5</v>
      </c>
      <c r="G269">
        <v>3</v>
      </c>
      <c r="H269">
        <v>9</v>
      </c>
      <c r="I269" t="s">
        <v>122</v>
      </c>
    </row>
    <row r="270" spans="1:9" ht="15">
      <c r="A270" s="56" t="s">
        <v>613</v>
      </c>
      <c r="B270" s="56" t="s">
        <v>607</v>
      </c>
      <c r="C270" s="56" t="s">
        <v>320</v>
      </c>
      <c r="D270" s="56">
        <v>3</v>
      </c>
      <c r="E270">
        <v>2</v>
      </c>
      <c r="F270">
        <v>2</v>
      </c>
      <c r="G270">
        <v>3</v>
      </c>
      <c r="H270">
        <v>10</v>
      </c>
      <c r="I270" t="s">
        <v>122</v>
      </c>
    </row>
    <row r="271" spans="1:9" ht="15">
      <c r="A271" s="56" t="s">
        <v>614</v>
      </c>
      <c r="B271" s="56" t="s">
        <v>607</v>
      </c>
      <c r="C271" s="56" t="s">
        <v>320</v>
      </c>
      <c r="D271" s="56">
        <v>2.5</v>
      </c>
      <c r="E271">
        <v>2</v>
      </c>
      <c r="F271">
        <v>1.5</v>
      </c>
      <c r="G271">
        <v>2</v>
      </c>
      <c r="H271">
        <v>8</v>
      </c>
      <c r="I271" t="s">
        <v>122</v>
      </c>
    </row>
    <row r="272" spans="1:9" ht="15">
      <c r="A272" s="56" t="s">
        <v>615</v>
      </c>
      <c r="B272" s="56" t="s">
        <v>607</v>
      </c>
      <c r="C272" s="56" t="s">
        <v>320</v>
      </c>
      <c r="D272" s="56">
        <v>2.5</v>
      </c>
      <c r="E272">
        <v>2</v>
      </c>
      <c r="F272">
        <v>2</v>
      </c>
      <c r="G272">
        <v>3</v>
      </c>
      <c r="H272">
        <v>9.5</v>
      </c>
      <c r="I272" t="s">
        <v>122</v>
      </c>
    </row>
    <row r="273" spans="1:9" ht="15">
      <c r="A273" s="56" t="s">
        <v>616</v>
      </c>
      <c r="B273" s="56" t="s">
        <v>607</v>
      </c>
      <c r="C273" s="56" t="s">
        <v>320</v>
      </c>
      <c r="D273" s="56">
        <v>2.5</v>
      </c>
      <c r="E273">
        <v>1.75</v>
      </c>
      <c r="F273">
        <v>1.75</v>
      </c>
      <c r="G273">
        <v>2</v>
      </c>
      <c r="H273">
        <v>8</v>
      </c>
      <c r="I273" t="s">
        <v>122</v>
      </c>
    </row>
    <row r="274" spans="1:9" ht="15">
      <c r="A274" s="56" t="s">
        <v>617</v>
      </c>
      <c r="B274" s="56" t="s">
        <v>607</v>
      </c>
      <c r="C274" s="56" t="s">
        <v>320</v>
      </c>
      <c r="D274" s="56">
        <v>1.5</v>
      </c>
      <c r="E274">
        <v>2</v>
      </c>
      <c r="F274">
        <v>1.5</v>
      </c>
      <c r="G274">
        <v>2</v>
      </c>
      <c r="H274">
        <v>7</v>
      </c>
      <c r="I274" t="s">
        <v>122</v>
      </c>
    </row>
    <row r="275" spans="1:9" ht="15">
      <c r="A275" s="56" t="s">
        <v>618</v>
      </c>
      <c r="B275" s="56" t="s">
        <v>607</v>
      </c>
      <c r="C275" s="56" t="s">
        <v>320</v>
      </c>
      <c r="D275" s="56">
        <v>1.5</v>
      </c>
      <c r="E275">
        <v>2</v>
      </c>
      <c r="F275">
        <v>1.25</v>
      </c>
      <c r="G275">
        <v>1</v>
      </c>
      <c r="H275">
        <v>5.75</v>
      </c>
      <c r="I275" t="s">
        <v>122</v>
      </c>
    </row>
    <row r="276" spans="1:9" ht="15">
      <c r="A276" s="56" t="s">
        <v>619</v>
      </c>
      <c r="B276" s="56" t="s">
        <v>620</v>
      </c>
      <c r="C276" s="56" t="s">
        <v>320</v>
      </c>
      <c r="D276" s="56">
        <v>3</v>
      </c>
      <c r="E276">
        <v>2</v>
      </c>
      <c r="F276">
        <v>2</v>
      </c>
      <c r="G276">
        <v>3</v>
      </c>
      <c r="H276">
        <v>10</v>
      </c>
      <c r="I276" t="s">
        <v>121</v>
      </c>
    </row>
    <row r="277" spans="1:9" ht="15">
      <c r="A277" s="56" t="s">
        <v>621</v>
      </c>
      <c r="B277" s="56" t="s">
        <v>622</v>
      </c>
      <c r="C277" s="56" t="s">
        <v>320</v>
      </c>
      <c r="D277" s="56">
        <v>3</v>
      </c>
      <c r="E277">
        <v>2</v>
      </c>
      <c r="F277">
        <v>2</v>
      </c>
      <c r="G277">
        <v>3</v>
      </c>
      <c r="H277">
        <v>10</v>
      </c>
      <c r="I277" t="s">
        <v>121</v>
      </c>
    </row>
    <row r="278" spans="1:9" ht="15">
      <c r="A278" s="56" t="s">
        <v>623</v>
      </c>
      <c r="B278" s="56" t="s">
        <v>622</v>
      </c>
      <c r="C278" s="56" t="s">
        <v>320</v>
      </c>
      <c r="D278" s="56">
        <v>3</v>
      </c>
      <c r="E278">
        <v>2</v>
      </c>
      <c r="F278">
        <v>2</v>
      </c>
      <c r="G278">
        <v>3</v>
      </c>
      <c r="H278">
        <v>10</v>
      </c>
      <c r="I278" t="s">
        <v>121</v>
      </c>
    </row>
    <row r="279" spans="1:9" ht="15">
      <c r="A279" s="56" t="s">
        <v>624</v>
      </c>
      <c r="B279" s="56" t="s">
        <v>622</v>
      </c>
      <c r="C279" s="56" t="s">
        <v>320</v>
      </c>
      <c r="D279" s="56">
        <v>3</v>
      </c>
      <c r="E279">
        <v>2</v>
      </c>
      <c r="F279">
        <v>2</v>
      </c>
      <c r="G279">
        <v>3</v>
      </c>
      <c r="H279">
        <v>10</v>
      </c>
      <c r="I279" t="s">
        <v>121</v>
      </c>
    </row>
    <row r="280" spans="1:9" ht="15">
      <c r="A280" s="56" t="s">
        <v>797</v>
      </c>
      <c r="B280" s="56" t="s">
        <v>649</v>
      </c>
      <c r="C280" s="56" t="s">
        <v>320</v>
      </c>
      <c r="D280" s="56">
        <v>3</v>
      </c>
      <c r="E280">
        <v>2</v>
      </c>
      <c r="F280">
        <v>2</v>
      </c>
      <c r="G280">
        <v>3</v>
      </c>
      <c r="H280">
        <v>10</v>
      </c>
      <c r="I280" t="s">
        <v>121</v>
      </c>
    </row>
    <row r="281" spans="1:9" ht="15">
      <c r="A281" s="56" t="s">
        <v>648</v>
      </c>
      <c r="B281" s="56" t="s">
        <v>649</v>
      </c>
      <c r="C281" s="56" t="s">
        <v>320</v>
      </c>
      <c r="D281" s="56">
        <v>3</v>
      </c>
      <c r="E281">
        <v>2</v>
      </c>
      <c r="F281">
        <v>2</v>
      </c>
      <c r="G281">
        <v>3</v>
      </c>
      <c r="H281">
        <v>10</v>
      </c>
      <c r="I281" t="s">
        <v>121</v>
      </c>
    </row>
    <row r="282" spans="1:9" ht="15">
      <c r="A282" s="56" t="s">
        <v>650</v>
      </c>
      <c r="B282" s="56" t="s">
        <v>649</v>
      </c>
      <c r="C282" s="56" t="s">
        <v>320</v>
      </c>
      <c r="D282" s="56">
        <v>3</v>
      </c>
      <c r="E282">
        <v>2</v>
      </c>
      <c r="F282">
        <v>2</v>
      </c>
      <c r="G282">
        <v>3</v>
      </c>
      <c r="H282">
        <v>10</v>
      </c>
      <c r="I282" t="s">
        <v>121</v>
      </c>
    </row>
    <row r="283" spans="1:9" ht="15">
      <c r="A283" s="56" t="s">
        <v>651</v>
      </c>
      <c r="B283" s="56" t="s">
        <v>652</v>
      </c>
      <c r="C283" s="56" t="s">
        <v>320</v>
      </c>
      <c r="D283" s="56">
        <v>2.5</v>
      </c>
      <c r="E283">
        <v>2</v>
      </c>
      <c r="F283">
        <v>1</v>
      </c>
      <c r="G283">
        <v>2</v>
      </c>
      <c r="H283">
        <v>7.5</v>
      </c>
      <c r="I283" t="s">
        <v>122</v>
      </c>
    </row>
    <row r="284" spans="1:9" ht="15">
      <c r="A284" s="56" t="s">
        <v>653</v>
      </c>
      <c r="B284" s="56" t="s">
        <v>652</v>
      </c>
      <c r="C284" s="56" t="s">
        <v>320</v>
      </c>
      <c r="D284" s="56">
        <v>3</v>
      </c>
      <c r="E284">
        <v>2</v>
      </c>
      <c r="F284">
        <v>1</v>
      </c>
      <c r="G284">
        <v>3</v>
      </c>
      <c r="H284">
        <v>9</v>
      </c>
      <c r="I284" t="s">
        <v>122</v>
      </c>
    </row>
    <row r="285" spans="1:9" ht="15">
      <c r="A285" s="56" t="s">
        <v>654</v>
      </c>
      <c r="B285" s="56" t="s">
        <v>652</v>
      </c>
      <c r="C285" s="56" t="s">
        <v>320</v>
      </c>
      <c r="D285" s="56">
        <v>1.5</v>
      </c>
      <c r="E285">
        <v>1.75</v>
      </c>
      <c r="F285">
        <v>1</v>
      </c>
      <c r="G285">
        <v>3</v>
      </c>
      <c r="H285">
        <v>7.25</v>
      </c>
      <c r="I285" t="s">
        <v>122</v>
      </c>
    </row>
    <row r="286" spans="1:9" ht="15">
      <c r="A286" s="56" t="s">
        <v>655</v>
      </c>
      <c r="B286" s="56" t="s">
        <v>652</v>
      </c>
      <c r="C286" s="56" t="s">
        <v>320</v>
      </c>
      <c r="D286" s="56">
        <v>1</v>
      </c>
      <c r="E286">
        <v>2</v>
      </c>
      <c r="F286">
        <v>1</v>
      </c>
      <c r="G286">
        <v>2</v>
      </c>
      <c r="H286">
        <v>6</v>
      </c>
      <c r="I286" t="s">
        <v>122</v>
      </c>
    </row>
    <row r="287" spans="1:9" ht="15">
      <c r="A287" s="56" t="s">
        <v>656</v>
      </c>
      <c r="B287" s="56" t="s">
        <v>652</v>
      </c>
      <c r="C287" s="56" t="s">
        <v>320</v>
      </c>
      <c r="D287" s="56">
        <v>1.5</v>
      </c>
      <c r="E287">
        <v>2</v>
      </c>
      <c r="F287">
        <v>1</v>
      </c>
      <c r="G287">
        <v>3</v>
      </c>
      <c r="H287">
        <v>7.5</v>
      </c>
      <c r="I287" t="s">
        <v>122</v>
      </c>
    </row>
    <row r="288" spans="1:9" ht="15">
      <c r="A288" s="56" t="s">
        <v>657</v>
      </c>
      <c r="B288" s="56" t="s">
        <v>652</v>
      </c>
      <c r="C288" s="56" t="s">
        <v>320</v>
      </c>
      <c r="D288" s="56">
        <v>1.5</v>
      </c>
      <c r="E288">
        <v>2</v>
      </c>
      <c r="F288">
        <v>1</v>
      </c>
      <c r="G288">
        <v>3</v>
      </c>
      <c r="H288">
        <v>7.5</v>
      </c>
      <c r="I288" t="s">
        <v>122</v>
      </c>
    </row>
    <row r="289" spans="1:9" ht="15">
      <c r="A289" s="56" t="s">
        <v>658</v>
      </c>
      <c r="B289" s="56" t="s">
        <v>652</v>
      </c>
      <c r="C289" s="56" t="s">
        <v>320</v>
      </c>
      <c r="D289" s="56">
        <v>3</v>
      </c>
      <c r="E289">
        <v>1.5</v>
      </c>
      <c r="F289">
        <v>1</v>
      </c>
      <c r="G289">
        <v>2</v>
      </c>
      <c r="H289">
        <v>7.5</v>
      </c>
      <c r="I289" t="s">
        <v>122</v>
      </c>
    </row>
    <row r="290" spans="1:9" ht="15">
      <c r="A290" s="56" t="s">
        <v>659</v>
      </c>
      <c r="B290" s="56" t="s">
        <v>652</v>
      </c>
      <c r="C290" s="56" t="s">
        <v>320</v>
      </c>
      <c r="D290" s="56">
        <v>2.5</v>
      </c>
      <c r="E290">
        <v>1.25</v>
      </c>
      <c r="F290">
        <v>1.75</v>
      </c>
      <c r="G290">
        <v>1</v>
      </c>
      <c r="H290">
        <v>6.5</v>
      </c>
      <c r="I290" t="s">
        <v>122</v>
      </c>
    </row>
    <row r="291" spans="1:9" ht="15">
      <c r="A291" s="56" t="s">
        <v>660</v>
      </c>
      <c r="B291" s="56" t="s">
        <v>652</v>
      </c>
      <c r="C291" s="56" t="s">
        <v>320</v>
      </c>
      <c r="D291" s="56">
        <v>1</v>
      </c>
      <c r="E291">
        <v>1.5</v>
      </c>
      <c r="F291">
        <v>1</v>
      </c>
      <c r="G291">
        <v>3</v>
      </c>
      <c r="H291">
        <v>6.5</v>
      </c>
      <c r="I291" t="s">
        <v>122</v>
      </c>
    </row>
    <row r="292" spans="1:9" ht="15">
      <c r="A292" s="56" t="s">
        <v>661</v>
      </c>
      <c r="B292" s="56" t="s">
        <v>652</v>
      </c>
      <c r="C292" s="56" t="s">
        <v>320</v>
      </c>
      <c r="D292" s="56">
        <v>2.5</v>
      </c>
      <c r="E292">
        <v>1.5</v>
      </c>
      <c r="F292">
        <v>1.25</v>
      </c>
      <c r="G292">
        <v>1</v>
      </c>
      <c r="H292">
        <v>6.25</v>
      </c>
      <c r="I292" t="s">
        <v>122</v>
      </c>
    </row>
    <row r="293" spans="1:9" ht="15">
      <c r="A293" s="56" t="s">
        <v>662</v>
      </c>
      <c r="B293" s="56" t="s">
        <v>652</v>
      </c>
      <c r="C293" s="56" t="s">
        <v>320</v>
      </c>
      <c r="D293" s="56">
        <v>2.5</v>
      </c>
      <c r="E293">
        <v>2</v>
      </c>
      <c r="F293">
        <v>1.5</v>
      </c>
      <c r="G293">
        <v>2</v>
      </c>
      <c r="H293">
        <v>8</v>
      </c>
      <c r="I293" t="s">
        <v>122</v>
      </c>
    </row>
    <row r="294" spans="1:9" ht="15">
      <c r="A294" s="56" t="s">
        <v>663</v>
      </c>
      <c r="B294" s="56" t="s">
        <v>652</v>
      </c>
      <c r="C294" s="56" t="s">
        <v>320</v>
      </c>
      <c r="D294" s="56">
        <v>2</v>
      </c>
      <c r="E294">
        <v>1.25</v>
      </c>
      <c r="F294">
        <v>1</v>
      </c>
      <c r="G294">
        <v>2</v>
      </c>
      <c r="H294">
        <v>6.25</v>
      </c>
      <c r="I294" t="s">
        <v>122</v>
      </c>
    </row>
    <row r="295" spans="1:9" ht="15">
      <c r="A295" s="56" t="s">
        <v>664</v>
      </c>
      <c r="B295" s="56" t="s">
        <v>665</v>
      </c>
      <c r="C295" s="56" t="s">
        <v>320</v>
      </c>
      <c r="D295" s="56">
        <v>3</v>
      </c>
      <c r="E295">
        <v>2</v>
      </c>
      <c r="F295">
        <v>1</v>
      </c>
      <c r="G295">
        <v>2</v>
      </c>
      <c r="H295">
        <v>8</v>
      </c>
      <c r="I295" t="s">
        <v>122</v>
      </c>
    </row>
    <row r="296" spans="1:9" ht="15">
      <c r="A296" s="56" t="s">
        <v>666</v>
      </c>
      <c r="B296" s="56" t="s">
        <v>665</v>
      </c>
      <c r="C296" s="56" t="s">
        <v>320</v>
      </c>
      <c r="D296" s="56">
        <v>3</v>
      </c>
      <c r="E296">
        <v>2</v>
      </c>
      <c r="F296">
        <v>1</v>
      </c>
      <c r="G296">
        <v>3</v>
      </c>
      <c r="H296">
        <v>9</v>
      </c>
      <c r="I296" t="s">
        <v>122</v>
      </c>
    </row>
    <row r="297" spans="1:9" ht="15">
      <c r="A297" s="56" t="s">
        <v>667</v>
      </c>
      <c r="B297" s="56" t="s">
        <v>668</v>
      </c>
      <c r="C297" s="56" t="s">
        <v>320</v>
      </c>
      <c r="D297" s="56">
        <v>2.5</v>
      </c>
      <c r="E297">
        <v>2</v>
      </c>
      <c r="F297">
        <v>1</v>
      </c>
      <c r="G297">
        <v>2</v>
      </c>
      <c r="H297">
        <v>7.5</v>
      </c>
      <c r="I297" t="s">
        <v>122</v>
      </c>
    </row>
    <row r="298" spans="1:9" ht="15">
      <c r="A298" s="56" t="s">
        <v>669</v>
      </c>
      <c r="B298" s="56" t="s">
        <v>668</v>
      </c>
      <c r="C298" s="56" t="s">
        <v>320</v>
      </c>
      <c r="D298" s="56">
        <v>2.5</v>
      </c>
      <c r="E298">
        <v>2</v>
      </c>
      <c r="F298">
        <v>1</v>
      </c>
      <c r="G298">
        <v>2</v>
      </c>
      <c r="H298">
        <v>7.5</v>
      </c>
      <c r="I298" t="s">
        <v>122</v>
      </c>
    </row>
    <row r="299" spans="1:9" ht="15">
      <c r="A299" s="56" t="s">
        <v>670</v>
      </c>
      <c r="B299" s="56" t="s">
        <v>671</v>
      </c>
      <c r="C299" s="56" t="s">
        <v>320</v>
      </c>
      <c r="D299" s="56">
        <v>2.5</v>
      </c>
      <c r="E299">
        <v>2</v>
      </c>
      <c r="F299">
        <v>1</v>
      </c>
      <c r="G299">
        <v>3</v>
      </c>
      <c r="H299">
        <v>8.5</v>
      </c>
      <c r="I299" t="s">
        <v>122</v>
      </c>
    </row>
    <row r="300" spans="1:9" ht="15">
      <c r="A300" s="56" t="s">
        <v>672</v>
      </c>
      <c r="B300" s="56" t="s">
        <v>671</v>
      </c>
      <c r="C300" s="56" t="s">
        <v>320</v>
      </c>
      <c r="D300" s="56">
        <v>3</v>
      </c>
      <c r="E300">
        <v>2</v>
      </c>
      <c r="F300">
        <v>1</v>
      </c>
      <c r="G300">
        <v>3</v>
      </c>
      <c r="H300">
        <v>9</v>
      </c>
      <c r="I300" t="s">
        <v>122</v>
      </c>
    </row>
    <row r="301" spans="1:9" ht="15">
      <c r="A301" s="56" t="s">
        <v>673</v>
      </c>
      <c r="B301" s="56" t="s">
        <v>671</v>
      </c>
      <c r="C301" s="56" t="s">
        <v>320</v>
      </c>
      <c r="D301" s="56">
        <v>3</v>
      </c>
      <c r="E301">
        <v>2</v>
      </c>
      <c r="F301">
        <v>1</v>
      </c>
      <c r="G301">
        <v>3</v>
      </c>
      <c r="H301">
        <v>9</v>
      </c>
      <c r="I301" t="s">
        <v>122</v>
      </c>
    </row>
    <row r="302" spans="1:9" ht="15">
      <c r="A302" s="56" t="s">
        <v>674</v>
      </c>
      <c r="B302" s="56" t="s">
        <v>671</v>
      </c>
      <c r="C302" s="56" t="s">
        <v>320</v>
      </c>
      <c r="D302" s="56">
        <v>1</v>
      </c>
      <c r="E302">
        <v>1.75</v>
      </c>
      <c r="F302">
        <v>1</v>
      </c>
      <c r="G302">
        <v>3</v>
      </c>
      <c r="H302">
        <v>6.75</v>
      </c>
      <c r="I302" t="s">
        <v>122</v>
      </c>
    </row>
    <row r="303" spans="1:9" ht="15">
      <c r="A303" s="56" t="s">
        <v>675</v>
      </c>
      <c r="B303" s="56" t="s">
        <v>671</v>
      </c>
      <c r="C303" s="56" t="s">
        <v>320</v>
      </c>
      <c r="D303" s="56">
        <v>1</v>
      </c>
      <c r="E303">
        <v>2</v>
      </c>
      <c r="F303">
        <v>1</v>
      </c>
      <c r="G303">
        <v>3</v>
      </c>
      <c r="H303">
        <v>7</v>
      </c>
      <c r="I303" t="s">
        <v>122</v>
      </c>
    </row>
    <row r="304" spans="1:9" ht="15">
      <c r="A304" s="56" t="s">
        <v>676</v>
      </c>
      <c r="B304" s="56" t="s">
        <v>671</v>
      </c>
      <c r="C304" s="56" t="s">
        <v>320</v>
      </c>
      <c r="D304" s="56">
        <v>1</v>
      </c>
      <c r="E304">
        <v>2</v>
      </c>
      <c r="F304">
        <v>1</v>
      </c>
      <c r="G304">
        <v>3</v>
      </c>
      <c r="H304">
        <v>7</v>
      </c>
      <c r="I304" t="s">
        <v>122</v>
      </c>
    </row>
    <row r="305" spans="1:9" ht="15">
      <c r="A305" s="56" t="s">
        <v>677</v>
      </c>
      <c r="B305" s="56" t="s">
        <v>671</v>
      </c>
      <c r="C305" s="56" t="s">
        <v>320</v>
      </c>
      <c r="D305" s="56">
        <v>1</v>
      </c>
      <c r="E305">
        <v>1.5</v>
      </c>
      <c r="F305">
        <v>1</v>
      </c>
      <c r="G305">
        <v>3</v>
      </c>
      <c r="H305">
        <v>6.5</v>
      </c>
      <c r="I305" t="s">
        <v>122</v>
      </c>
    </row>
    <row r="306" spans="1:9" ht="15">
      <c r="A306" s="56" t="s">
        <v>678</v>
      </c>
      <c r="B306" s="56" t="s">
        <v>671</v>
      </c>
      <c r="C306" s="56" t="s">
        <v>320</v>
      </c>
      <c r="D306" s="56">
        <v>1</v>
      </c>
      <c r="E306">
        <v>2</v>
      </c>
      <c r="F306">
        <v>1</v>
      </c>
      <c r="G306">
        <v>3</v>
      </c>
      <c r="H306">
        <v>7</v>
      </c>
      <c r="I306" t="s">
        <v>122</v>
      </c>
    </row>
    <row r="307" spans="1:9" ht="15">
      <c r="A307" s="56" t="s">
        <v>679</v>
      </c>
      <c r="B307" s="56" t="s">
        <v>680</v>
      </c>
      <c r="C307" s="56" t="s">
        <v>320</v>
      </c>
      <c r="D307" s="56">
        <v>3</v>
      </c>
      <c r="E307">
        <v>2</v>
      </c>
      <c r="F307">
        <v>2</v>
      </c>
      <c r="G307">
        <v>3</v>
      </c>
      <c r="H307">
        <v>10</v>
      </c>
      <c r="I307" t="s">
        <v>121</v>
      </c>
    </row>
    <row r="308" spans="1:9" ht="15">
      <c r="A308" s="56" t="s">
        <v>681</v>
      </c>
      <c r="B308" s="56" t="s">
        <v>680</v>
      </c>
      <c r="C308" s="56" t="s">
        <v>320</v>
      </c>
      <c r="D308" s="56">
        <v>3</v>
      </c>
      <c r="E308">
        <v>2</v>
      </c>
      <c r="F308">
        <v>2</v>
      </c>
      <c r="G308">
        <v>3</v>
      </c>
      <c r="H308">
        <v>10</v>
      </c>
      <c r="I308" t="s">
        <v>121</v>
      </c>
    </row>
    <row r="309" spans="1:9" ht="15">
      <c r="A309" s="56" t="s">
        <v>682</v>
      </c>
      <c r="B309" s="56" t="s">
        <v>683</v>
      </c>
      <c r="C309" s="56" t="s">
        <v>320</v>
      </c>
      <c r="D309" s="56">
        <v>3</v>
      </c>
      <c r="E309">
        <v>2</v>
      </c>
      <c r="F309">
        <v>2</v>
      </c>
      <c r="G309">
        <v>3</v>
      </c>
      <c r="H309">
        <v>10</v>
      </c>
      <c r="I309" t="s">
        <v>121</v>
      </c>
    </row>
    <row r="310" spans="1:9" ht="15">
      <c r="A310" s="56" t="s">
        <v>684</v>
      </c>
      <c r="B310" s="56" t="s">
        <v>683</v>
      </c>
      <c r="C310" s="56" t="s">
        <v>320</v>
      </c>
      <c r="D310" s="56">
        <v>3</v>
      </c>
      <c r="E310">
        <v>2</v>
      </c>
      <c r="F310">
        <v>2</v>
      </c>
      <c r="G310">
        <v>3</v>
      </c>
      <c r="H310">
        <v>10</v>
      </c>
      <c r="I310" t="s">
        <v>121</v>
      </c>
    </row>
    <row r="311" spans="1:9" ht="15">
      <c r="A311" s="56" t="s">
        <v>685</v>
      </c>
      <c r="B311" s="56" t="s">
        <v>683</v>
      </c>
      <c r="C311" s="56" t="s">
        <v>320</v>
      </c>
      <c r="D311" s="56">
        <v>3</v>
      </c>
      <c r="E311">
        <v>2</v>
      </c>
      <c r="F311">
        <v>2</v>
      </c>
      <c r="G311">
        <v>3</v>
      </c>
      <c r="H311">
        <v>10</v>
      </c>
      <c r="I311" t="s">
        <v>121</v>
      </c>
    </row>
    <row r="312" spans="1:9" ht="15">
      <c r="A312" s="56" t="s">
        <v>686</v>
      </c>
      <c r="B312" s="56" t="s">
        <v>683</v>
      </c>
      <c r="C312" s="56" t="s">
        <v>320</v>
      </c>
      <c r="D312" s="56">
        <v>3</v>
      </c>
      <c r="E312">
        <v>2</v>
      </c>
      <c r="F312">
        <v>2</v>
      </c>
      <c r="G312">
        <v>3</v>
      </c>
      <c r="H312">
        <v>10</v>
      </c>
      <c r="I312" t="s">
        <v>121</v>
      </c>
    </row>
    <row r="313" spans="1:9" ht="15">
      <c r="A313" s="56" t="s">
        <v>687</v>
      </c>
      <c r="B313" s="56" t="s">
        <v>683</v>
      </c>
      <c r="C313" s="56" t="s">
        <v>320</v>
      </c>
      <c r="D313" s="56">
        <v>3</v>
      </c>
      <c r="E313">
        <v>2</v>
      </c>
      <c r="F313">
        <v>2</v>
      </c>
      <c r="G313">
        <v>3</v>
      </c>
      <c r="H313">
        <v>10</v>
      </c>
      <c r="I313" t="s">
        <v>121</v>
      </c>
    </row>
    <row r="314" spans="1:9" ht="15">
      <c r="A314" s="56" t="s">
        <v>688</v>
      </c>
      <c r="B314" s="56" t="s">
        <v>683</v>
      </c>
      <c r="C314" s="56" t="s">
        <v>320</v>
      </c>
      <c r="D314" s="56">
        <v>3</v>
      </c>
      <c r="E314">
        <v>2</v>
      </c>
      <c r="F314">
        <v>2</v>
      </c>
      <c r="G314">
        <v>3</v>
      </c>
      <c r="H314">
        <v>10</v>
      </c>
      <c r="I314" t="s">
        <v>121</v>
      </c>
    </row>
    <row r="315" spans="1:9" ht="15">
      <c r="A315" s="56" t="s">
        <v>689</v>
      </c>
      <c r="B315" s="56" t="s">
        <v>683</v>
      </c>
      <c r="C315" s="56" t="s">
        <v>320</v>
      </c>
      <c r="D315" s="56">
        <v>3</v>
      </c>
      <c r="E315">
        <v>2</v>
      </c>
      <c r="F315">
        <v>2</v>
      </c>
      <c r="G315">
        <v>3</v>
      </c>
      <c r="H315">
        <v>10</v>
      </c>
      <c r="I315" t="s">
        <v>121</v>
      </c>
    </row>
    <row r="316" spans="1:9" ht="15">
      <c r="A316" s="56" t="s">
        <v>690</v>
      </c>
      <c r="B316" s="56" t="s">
        <v>683</v>
      </c>
      <c r="C316" s="56" t="s">
        <v>320</v>
      </c>
      <c r="D316" s="56">
        <v>3</v>
      </c>
      <c r="E316">
        <v>2</v>
      </c>
      <c r="F316">
        <v>2</v>
      </c>
      <c r="G316">
        <v>3</v>
      </c>
      <c r="H316">
        <v>10</v>
      </c>
      <c r="I316" t="s">
        <v>121</v>
      </c>
    </row>
    <row r="317" spans="1:9" ht="15">
      <c r="A317" s="56" t="s">
        <v>691</v>
      </c>
      <c r="B317" s="56" t="s">
        <v>683</v>
      </c>
      <c r="C317" s="56" t="s">
        <v>320</v>
      </c>
      <c r="D317" s="56">
        <v>3</v>
      </c>
      <c r="E317">
        <v>2</v>
      </c>
      <c r="F317">
        <v>2</v>
      </c>
      <c r="G317">
        <v>3</v>
      </c>
      <c r="H317">
        <v>10</v>
      </c>
      <c r="I317" t="s">
        <v>121</v>
      </c>
    </row>
    <row r="318" spans="1:9" ht="15">
      <c r="A318" s="56" t="s">
        <v>692</v>
      </c>
      <c r="B318" s="56" t="s">
        <v>683</v>
      </c>
      <c r="C318" s="56" t="s">
        <v>320</v>
      </c>
      <c r="D318" s="56">
        <v>3</v>
      </c>
      <c r="E318">
        <v>2</v>
      </c>
      <c r="F318">
        <v>2</v>
      </c>
      <c r="G318">
        <v>3</v>
      </c>
      <c r="H318">
        <v>10</v>
      </c>
      <c r="I318" t="s">
        <v>121</v>
      </c>
    </row>
    <row r="319" spans="1:9" ht="15">
      <c r="A319" s="56" t="s">
        <v>693</v>
      </c>
      <c r="B319" s="56" t="s">
        <v>683</v>
      </c>
      <c r="C319" s="56" t="s">
        <v>320</v>
      </c>
      <c r="D319" s="56">
        <v>3</v>
      </c>
      <c r="E319">
        <v>2</v>
      </c>
      <c r="F319">
        <v>2</v>
      </c>
      <c r="G319">
        <v>3</v>
      </c>
      <c r="H319">
        <v>10</v>
      </c>
      <c r="I319" t="s">
        <v>121</v>
      </c>
    </row>
    <row r="320" spans="1:9" ht="15">
      <c r="A320" s="56" t="s">
        <v>694</v>
      </c>
      <c r="B320" s="56" t="s">
        <v>683</v>
      </c>
      <c r="C320" s="56" t="s">
        <v>320</v>
      </c>
      <c r="D320" s="56">
        <v>3</v>
      </c>
      <c r="E320">
        <v>2</v>
      </c>
      <c r="F320">
        <v>2</v>
      </c>
      <c r="G320">
        <v>3</v>
      </c>
      <c r="H320">
        <v>10</v>
      </c>
      <c r="I320" t="s">
        <v>121</v>
      </c>
    </row>
    <row r="321" spans="1:9" ht="15">
      <c r="A321" s="56" t="s">
        <v>695</v>
      </c>
      <c r="B321" s="56" t="s">
        <v>683</v>
      </c>
      <c r="C321" s="56" t="s">
        <v>320</v>
      </c>
      <c r="D321" s="56">
        <v>3</v>
      </c>
      <c r="E321">
        <v>2</v>
      </c>
      <c r="F321">
        <v>2</v>
      </c>
      <c r="G321">
        <v>3</v>
      </c>
      <c r="H321">
        <v>10</v>
      </c>
      <c r="I321" t="s">
        <v>121</v>
      </c>
    </row>
    <row r="322" spans="1:9" ht="15">
      <c r="A322" s="56" t="s">
        <v>696</v>
      </c>
      <c r="B322" s="56" t="s">
        <v>683</v>
      </c>
      <c r="C322" s="56" t="s">
        <v>320</v>
      </c>
      <c r="D322" s="56">
        <v>3</v>
      </c>
      <c r="E322">
        <v>2</v>
      </c>
      <c r="F322">
        <v>2</v>
      </c>
      <c r="G322">
        <v>3</v>
      </c>
      <c r="H322">
        <v>10</v>
      </c>
      <c r="I322" t="s">
        <v>121</v>
      </c>
    </row>
    <row r="323" spans="1:9" ht="15">
      <c r="A323" s="56" t="s">
        <v>697</v>
      </c>
      <c r="B323" s="56" t="s">
        <v>683</v>
      </c>
      <c r="C323" s="56" t="s">
        <v>320</v>
      </c>
      <c r="D323" s="56">
        <v>3</v>
      </c>
      <c r="E323">
        <v>2</v>
      </c>
      <c r="F323">
        <v>2</v>
      </c>
      <c r="G323">
        <v>3</v>
      </c>
      <c r="H323">
        <v>10</v>
      </c>
      <c r="I323" t="s">
        <v>121</v>
      </c>
    </row>
    <row r="324" spans="1:9" ht="15">
      <c r="A324" s="56" t="s">
        <v>698</v>
      </c>
      <c r="B324" s="56" t="s">
        <v>798</v>
      </c>
      <c r="C324" s="56" t="s">
        <v>320</v>
      </c>
      <c r="D324" s="56">
        <v>3</v>
      </c>
      <c r="E324">
        <v>2</v>
      </c>
      <c r="F324">
        <v>1</v>
      </c>
      <c r="G324">
        <v>2</v>
      </c>
      <c r="H324">
        <v>8</v>
      </c>
      <c r="I324" t="s">
        <v>122</v>
      </c>
    </row>
    <row r="325" spans="1:9" ht="15">
      <c r="A325" s="56" t="s">
        <v>699</v>
      </c>
      <c r="B325" s="56" t="s">
        <v>799</v>
      </c>
      <c r="C325" s="56" t="s">
        <v>320</v>
      </c>
      <c r="D325" s="56">
        <v>3</v>
      </c>
      <c r="E325">
        <v>2</v>
      </c>
      <c r="F325">
        <v>1</v>
      </c>
      <c r="G325">
        <v>3</v>
      </c>
      <c r="H325">
        <v>9</v>
      </c>
      <c r="I325" t="s">
        <v>122</v>
      </c>
    </row>
    <row r="326" spans="1:9" ht="15">
      <c r="A326" s="56" t="s">
        <v>700</v>
      </c>
      <c r="B326" s="56" t="s">
        <v>800</v>
      </c>
      <c r="C326" s="56" t="s">
        <v>320</v>
      </c>
      <c r="D326" s="56">
        <v>3</v>
      </c>
      <c r="E326">
        <v>2</v>
      </c>
      <c r="F326">
        <v>1</v>
      </c>
      <c r="G326">
        <v>2</v>
      </c>
      <c r="H326">
        <v>8</v>
      </c>
      <c r="I326" t="s">
        <v>122</v>
      </c>
    </row>
    <row r="327" spans="1:9" ht="15">
      <c r="A327" s="56" t="s">
        <v>701</v>
      </c>
      <c r="B327" s="56" t="s">
        <v>801</v>
      </c>
      <c r="C327" s="56" t="s">
        <v>320</v>
      </c>
      <c r="D327" s="56">
        <v>2.5</v>
      </c>
      <c r="E327">
        <v>2</v>
      </c>
      <c r="F327">
        <v>2</v>
      </c>
      <c r="G327">
        <v>2</v>
      </c>
      <c r="H327">
        <v>8.5</v>
      </c>
      <c r="I327" t="s">
        <v>122</v>
      </c>
    </row>
    <row r="328" spans="1:9" ht="15">
      <c r="A328" s="56" t="s">
        <v>702</v>
      </c>
      <c r="B328" s="56" t="s">
        <v>703</v>
      </c>
      <c r="C328" s="56" t="s">
        <v>320</v>
      </c>
      <c r="D328" s="56">
        <v>1.25</v>
      </c>
      <c r="E328">
        <v>1.75</v>
      </c>
      <c r="F328">
        <v>1</v>
      </c>
      <c r="G328">
        <v>3</v>
      </c>
      <c r="H328">
        <v>7</v>
      </c>
      <c r="I328" t="s">
        <v>122</v>
      </c>
    </row>
    <row r="329" spans="1:9" ht="15">
      <c r="A329" s="56" t="s">
        <v>704</v>
      </c>
      <c r="B329" s="56" t="s">
        <v>703</v>
      </c>
      <c r="C329" s="56" t="s">
        <v>320</v>
      </c>
      <c r="D329" s="56">
        <v>1</v>
      </c>
      <c r="E329">
        <v>2</v>
      </c>
      <c r="F329">
        <v>1</v>
      </c>
      <c r="G329">
        <v>3</v>
      </c>
      <c r="H329">
        <v>7</v>
      </c>
      <c r="I329" t="s">
        <v>122</v>
      </c>
    </row>
    <row r="330" spans="1:9" ht="15">
      <c r="A330" s="56" t="s">
        <v>705</v>
      </c>
      <c r="B330" s="56" t="s">
        <v>706</v>
      </c>
      <c r="C330" s="56" t="s">
        <v>320</v>
      </c>
      <c r="D330" s="56">
        <v>1.25</v>
      </c>
      <c r="E330">
        <v>2</v>
      </c>
      <c r="F330">
        <v>1</v>
      </c>
      <c r="G330">
        <v>2</v>
      </c>
      <c r="H330">
        <v>6.25</v>
      </c>
      <c r="I330" t="s">
        <v>122</v>
      </c>
    </row>
    <row r="331" spans="1:9" ht="15">
      <c r="A331" s="56" t="s">
        <v>707</v>
      </c>
      <c r="B331" s="56" t="s">
        <v>706</v>
      </c>
      <c r="C331" s="56" t="s">
        <v>320</v>
      </c>
      <c r="D331" s="56">
        <v>2</v>
      </c>
      <c r="E331">
        <v>2</v>
      </c>
      <c r="F331">
        <v>1</v>
      </c>
      <c r="G331">
        <v>1</v>
      </c>
      <c r="H331">
        <v>6</v>
      </c>
      <c r="I331" t="s">
        <v>122</v>
      </c>
    </row>
    <row r="332" spans="1:9" ht="15">
      <c r="A332" s="56" t="s">
        <v>708</v>
      </c>
      <c r="B332" s="56" t="s">
        <v>706</v>
      </c>
      <c r="C332" s="56" t="s">
        <v>320</v>
      </c>
      <c r="D332" s="56">
        <v>2.5</v>
      </c>
      <c r="E332">
        <v>2</v>
      </c>
      <c r="F332">
        <v>1</v>
      </c>
      <c r="G332">
        <v>2</v>
      </c>
      <c r="H332">
        <v>7.5</v>
      </c>
      <c r="I332" t="s">
        <v>122</v>
      </c>
    </row>
    <row r="333" spans="1:9" ht="15">
      <c r="A333" s="56" t="s">
        <v>709</v>
      </c>
      <c r="B333" s="56" t="s">
        <v>706</v>
      </c>
      <c r="C333" s="56" t="s">
        <v>320</v>
      </c>
      <c r="D333" s="56">
        <v>3</v>
      </c>
      <c r="E333">
        <v>2</v>
      </c>
      <c r="F333">
        <v>1</v>
      </c>
      <c r="G333">
        <v>1</v>
      </c>
      <c r="H333">
        <v>7</v>
      </c>
      <c r="I333" t="s">
        <v>122</v>
      </c>
    </row>
    <row r="334" spans="1:9" ht="15">
      <c r="A334" s="56" t="s">
        <v>710</v>
      </c>
      <c r="B334" s="56" t="s">
        <v>706</v>
      </c>
      <c r="C334" s="56" t="s">
        <v>320</v>
      </c>
      <c r="D334" s="56">
        <v>2</v>
      </c>
      <c r="E334">
        <v>2</v>
      </c>
      <c r="F334">
        <v>1</v>
      </c>
      <c r="G334">
        <v>2</v>
      </c>
      <c r="H334">
        <v>7</v>
      </c>
      <c r="I334" t="s">
        <v>122</v>
      </c>
    </row>
    <row r="335" spans="1:9" ht="15">
      <c r="A335" s="56" t="s">
        <v>711</v>
      </c>
      <c r="B335" s="56" t="s">
        <v>706</v>
      </c>
      <c r="C335" s="56" t="s">
        <v>320</v>
      </c>
      <c r="D335" s="56">
        <v>2.5</v>
      </c>
      <c r="E335">
        <v>2</v>
      </c>
      <c r="F335">
        <v>1</v>
      </c>
      <c r="G335">
        <v>1</v>
      </c>
      <c r="H335">
        <v>6.5</v>
      </c>
      <c r="I335" t="s">
        <v>122</v>
      </c>
    </row>
    <row r="336" spans="1:9" ht="15">
      <c r="A336" s="56" t="s">
        <v>712</v>
      </c>
      <c r="B336" s="56" t="s">
        <v>713</v>
      </c>
      <c r="C336" s="56" t="s">
        <v>320</v>
      </c>
      <c r="D336" s="56">
        <v>1</v>
      </c>
      <c r="E336">
        <v>2</v>
      </c>
      <c r="F336">
        <v>1</v>
      </c>
      <c r="G336">
        <v>3</v>
      </c>
      <c r="H336">
        <v>7</v>
      </c>
      <c r="I336" t="s">
        <v>122</v>
      </c>
    </row>
    <row r="337" spans="1:9" ht="15">
      <c r="A337" s="56" t="s">
        <v>714</v>
      </c>
      <c r="B337" s="56" t="s">
        <v>713</v>
      </c>
      <c r="C337" s="56" t="s">
        <v>320</v>
      </c>
      <c r="D337" s="56">
        <v>3</v>
      </c>
      <c r="E337">
        <v>2</v>
      </c>
      <c r="F337">
        <v>1</v>
      </c>
      <c r="G337">
        <v>2</v>
      </c>
      <c r="H337">
        <v>8</v>
      </c>
      <c r="I337" t="s">
        <v>122</v>
      </c>
    </row>
    <row r="338" spans="1:9" ht="15">
      <c r="A338" s="56" t="s">
        <v>715</v>
      </c>
      <c r="B338" s="56" t="s">
        <v>802</v>
      </c>
      <c r="C338" s="56" t="s">
        <v>320</v>
      </c>
      <c r="D338" s="56">
        <v>3</v>
      </c>
      <c r="E338">
        <v>2</v>
      </c>
      <c r="F338">
        <v>1.5</v>
      </c>
      <c r="G338">
        <v>2</v>
      </c>
      <c r="H338">
        <v>8.5</v>
      </c>
      <c r="I338" t="s">
        <v>122</v>
      </c>
    </row>
    <row r="339" spans="1:9" ht="15">
      <c r="A339" s="56" t="s">
        <v>716</v>
      </c>
      <c r="B339" s="56" t="s">
        <v>717</v>
      </c>
      <c r="C339" s="56" t="s">
        <v>320</v>
      </c>
      <c r="D339" s="56">
        <v>1</v>
      </c>
      <c r="E339">
        <v>1.75</v>
      </c>
      <c r="F339">
        <v>1</v>
      </c>
      <c r="G339">
        <v>2</v>
      </c>
      <c r="H339">
        <v>5.75</v>
      </c>
      <c r="I339" t="s">
        <v>122</v>
      </c>
    </row>
    <row r="340" spans="1:9" ht="15">
      <c r="A340" s="56" t="s">
        <v>718</v>
      </c>
      <c r="B340" s="56" t="s">
        <v>719</v>
      </c>
      <c r="C340" s="56" t="s">
        <v>320</v>
      </c>
      <c r="D340" s="56">
        <v>1</v>
      </c>
      <c r="E340">
        <v>2</v>
      </c>
      <c r="F340">
        <v>1</v>
      </c>
      <c r="G340">
        <v>3</v>
      </c>
      <c r="H340">
        <v>7</v>
      </c>
      <c r="I340" t="s">
        <v>122</v>
      </c>
    </row>
    <row r="341" spans="1:9" ht="15">
      <c r="A341" s="56" t="s">
        <v>720</v>
      </c>
      <c r="B341" s="56" t="s">
        <v>719</v>
      </c>
      <c r="C341" s="56" t="s">
        <v>320</v>
      </c>
      <c r="D341" s="56">
        <v>1.5</v>
      </c>
      <c r="E341">
        <v>2</v>
      </c>
      <c r="F341">
        <v>1</v>
      </c>
      <c r="G341">
        <v>1</v>
      </c>
      <c r="H341">
        <v>5.5</v>
      </c>
      <c r="I341" t="s">
        <v>122</v>
      </c>
    </row>
    <row r="342" spans="1:9" ht="15">
      <c r="A342" s="56" t="s">
        <v>721</v>
      </c>
      <c r="B342" s="56" t="s">
        <v>719</v>
      </c>
      <c r="C342" s="56" t="s">
        <v>320</v>
      </c>
      <c r="D342" s="56">
        <v>2</v>
      </c>
      <c r="E342">
        <v>2</v>
      </c>
      <c r="F342">
        <v>1</v>
      </c>
      <c r="G342">
        <v>2</v>
      </c>
      <c r="H342">
        <v>7</v>
      </c>
      <c r="I342" t="s">
        <v>122</v>
      </c>
    </row>
    <row r="343" spans="1:9" ht="15">
      <c r="A343" s="56" t="s">
        <v>722</v>
      </c>
      <c r="B343" s="56" t="s">
        <v>719</v>
      </c>
      <c r="C343" s="56" t="s">
        <v>320</v>
      </c>
      <c r="D343" s="56">
        <v>3</v>
      </c>
      <c r="E343">
        <v>2</v>
      </c>
      <c r="F343">
        <v>1</v>
      </c>
      <c r="G343">
        <v>2</v>
      </c>
      <c r="H343">
        <v>8</v>
      </c>
      <c r="I343" t="s">
        <v>122</v>
      </c>
    </row>
    <row r="344" spans="1:9" ht="15">
      <c r="A344" s="56" t="s">
        <v>723</v>
      </c>
      <c r="B344" s="56" t="s">
        <v>719</v>
      </c>
      <c r="C344" s="56" t="s">
        <v>320</v>
      </c>
      <c r="D344" s="56">
        <v>2</v>
      </c>
      <c r="E344">
        <v>2</v>
      </c>
      <c r="F344">
        <v>1</v>
      </c>
      <c r="G344">
        <v>1</v>
      </c>
      <c r="H344">
        <v>6</v>
      </c>
      <c r="I344" t="s">
        <v>122</v>
      </c>
    </row>
    <row r="345" spans="1:9" ht="15">
      <c r="A345" s="56" t="s">
        <v>724</v>
      </c>
      <c r="B345" s="56" t="s">
        <v>725</v>
      </c>
      <c r="C345" s="56" t="s">
        <v>320</v>
      </c>
      <c r="D345" s="56">
        <v>3</v>
      </c>
      <c r="E345">
        <v>1.75</v>
      </c>
      <c r="F345">
        <v>1</v>
      </c>
      <c r="G345">
        <v>3</v>
      </c>
      <c r="H345">
        <v>8.75</v>
      </c>
      <c r="I345" t="s">
        <v>122</v>
      </c>
    </row>
    <row r="346" spans="1:9" ht="15">
      <c r="A346" s="56" t="s">
        <v>726</v>
      </c>
      <c r="B346" s="56" t="s">
        <v>725</v>
      </c>
      <c r="C346" s="56" t="s">
        <v>320</v>
      </c>
      <c r="D346" s="56">
        <v>3</v>
      </c>
      <c r="E346">
        <v>1.25</v>
      </c>
      <c r="F346">
        <v>1</v>
      </c>
      <c r="G346">
        <v>3</v>
      </c>
      <c r="H346">
        <v>8.25</v>
      </c>
      <c r="I346" t="s">
        <v>122</v>
      </c>
    </row>
    <row r="347" spans="1:9" ht="15">
      <c r="A347" s="56" t="s">
        <v>727</v>
      </c>
      <c r="B347" s="56" t="s">
        <v>725</v>
      </c>
      <c r="C347" s="56" t="s">
        <v>320</v>
      </c>
      <c r="D347" s="56">
        <v>1</v>
      </c>
      <c r="E347">
        <v>1.75</v>
      </c>
      <c r="F347">
        <v>1</v>
      </c>
      <c r="G347">
        <v>3</v>
      </c>
      <c r="H347">
        <v>6.75</v>
      </c>
      <c r="I347" t="s">
        <v>122</v>
      </c>
    </row>
    <row r="348" spans="1:9" ht="15">
      <c r="A348" s="56" t="s">
        <v>728</v>
      </c>
      <c r="B348" s="56" t="s">
        <v>725</v>
      </c>
      <c r="C348" s="56" t="s">
        <v>320</v>
      </c>
      <c r="D348" s="56">
        <v>1.5</v>
      </c>
      <c r="E348">
        <v>1.5</v>
      </c>
      <c r="F348">
        <v>1</v>
      </c>
      <c r="G348">
        <v>3</v>
      </c>
      <c r="H348">
        <v>7</v>
      </c>
      <c r="I348" t="s">
        <v>122</v>
      </c>
    </row>
    <row r="349" spans="1:9" ht="15">
      <c r="A349" s="56" t="s">
        <v>729</v>
      </c>
      <c r="B349" s="56" t="s">
        <v>725</v>
      </c>
      <c r="C349" s="56" t="s">
        <v>320</v>
      </c>
      <c r="D349" s="56">
        <v>3</v>
      </c>
      <c r="E349">
        <v>1.25</v>
      </c>
      <c r="F349">
        <v>1</v>
      </c>
      <c r="G349">
        <v>2</v>
      </c>
      <c r="H349">
        <v>7.25</v>
      </c>
      <c r="I349" t="s">
        <v>122</v>
      </c>
    </row>
    <row r="350" spans="1:9" ht="15">
      <c r="A350" s="56" t="s">
        <v>730</v>
      </c>
      <c r="B350" s="56" t="s">
        <v>725</v>
      </c>
      <c r="C350" s="56" t="s">
        <v>320</v>
      </c>
      <c r="D350" s="56">
        <v>2.5</v>
      </c>
      <c r="E350">
        <v>1.25</v>
      </c>
      <c r="F350">
        <v>1</v>
      </c>
      <c r="G350">
        <v>2</v>
      </c>
      <c r="H350">
        <v>6.75</v>
      </c>
      <c r="I350" t="s">
        <v>122</v>
      </c>
    </row>
    <row r="351" spans="1:9" ht="15">
      <c r="A351" s="56" t="s">
        <v>731</v>
      </c>
      <c r="B351" s="56" t="s">
        <v>725</v>
      </c>
      <c r="C351" s="56" t="s">
        <v>320</v>
      </c>
      <c r="D351" s="56">
        <v>1</v>
      </c>
      <c r="E351">
        <v>1.5</v>
      </c>
      <c r="F351">
        <v>1</v>
      </c>
      <c r="G351">
        <v>3</v>
      </c>
      <c r="H351">
        <v>6.5</v>
      </c>
      <c r="I351" t="s">
        <v>122</v>
      </c>
    </row>
    <row r="352" spans="1:9" ht="15">
      <c r="A352" s="56" t="s">
        <v>732</v>
      </c>
      <c r="B352" s="56" t="s">
        <v>725</v>
      </c>
      <c r="C352" s="56" t="s">
        <v>320</v>
      </c>
      <c r="D352" s="56">
        <v>2</v>
      </c>
      <c r="E352">
        <v>2</v>
      </c>
      <c r="F352">
        <v>1.75</v>
      </c>
      <c r="G352">
        <v>1</v>
      </c>
      <c r="H352">
        <v>6.75</v>
      </c>
      <c r="I352" t="s">
        <v>122</v>
      </c>
    </row>
    <row r="353" spans="1:9" ht="15">
      <c r="A353" s="56" t="s">
        <v>733</v>
      </c>
      <c r="B353" s="56" t="s">
        <v>725</v>
      </c>
      <c r="C353" s="56" t="s">
        <v>320</v>
      </c>
      <c r="D353" s="56">
        <v>2.5</v>
      </c>
      <c r="E353">
        <v>1.75</v>
      </c>
      <c r="F353">
        <v>1.75</v>
      </c>
      <c r="G353">
        <v>3</v>
      </c>
      <c r="H353">
        <v>9</v>
      </c>
      <c r="I353" t="s">
        <v>122</v>
      </c>
    </row>
    <row r="354" spans="1:9" ht="15">
      <c r="A354" s="56" t="s">
        <v>734</v>
      </c>
      <c r="B354" s="56" t="s">
        <v>725</v>
      </c>
      <c r="C354" s="56" t="s">
        <v>320</v>
      </c>
      <c r="D354" s="56">
        <v>2</v>
      </c>
      <c r="E354">
        <v>1.25</v>
      </c>
      <c r="F354">
        <v>1.25</v>
      </c>
      <c r="G354">
        <v>2</v>
      </c>
      <c r="H354">
        <v>6.5</v>
      </c>
      <c r="I354" t="s">
        <v>122</v>
      </c>
    </row>
    <row r="355" spans="1:9" ht="15">
      <c r="A355" s="56" t="s">
        <v>735</v>
      </c>
      <c r="B355" s="56" t="s">
        <v>803</v>
      </c>
      <c r="C355" s="56" t="s">
        <v>320</v>
      </c>
      <c r="D355" s="56">
        <v>2.5</v>
      </c>
      <c r="E355">
        <v>2</v>
      </c>
      <c r="F355">
        <v>1</v>
      </c>
      <c r="G355">
        <v>3</v>
      </c>
      <c r="H355">
        <v>8.5</v>
      </c>
      <c r="I355" t="s">
        <v>122</v>
      </c>
    </row>
    <row r="356" spans="1:9" ht="15">
      <c r="A356" s="56" t="s">
        <v>804</v>
      </c>
      <c r="B356" s="56" t="s">
        <v>737</v>
      </c>
      <c r="C356" s="56" t="s">
        <v>320</v>
      </c>
      <c r="D356" s="56">
        <v>3</v>
      </c>
      <c r="E356">
        <v>2</v>
      </c>
      <c r="F356">
        <v>1</v>
      </c>
      <c r="G356">
        <v>2</v>
      </c>
      <c r="H356">
        <v>8</v>
      </c>
      <c r="I356" t="s">
        <v>122</v>
      </c>
    </row>
    <row r="357" spans="1:9" ht="15">
      <c r="A357" s="56" t="s">
        <v>736</v>
      </c>
      <c r="B357" s="56" t="s">
        <v>737</v>
      </c>
      <c r="C357" s="56" t="s">
        <v>320</v>
      </c>
      <c r="D357" s="56">
        <v>2.5</v>
      </c>
      <c r="E357">
        <v>1.25</v>
      </c>
      <c r="F357">
        <v>1</v>
      </c>
      <c r="G357">
        <v>2</v>
      </c>
      <c r="H357">
        <v>6.75</v>
      </c>
      <c r="I357" t="s">
        <v>122</v>
      </c>
    </row>
    <row r="358" spans="1:9" ht="15">
      <c r="A358" s="56" t="s">
        <v>738</v>
      </c>
      <c r="B358" s="56" t="s">
        <v>805</v>
      </c>
      <c r="C358" s="56" t="s">
        <v>320</v>
      </c>
      <c r="D358" s="56">
        <v>2</v>
      </c>
      <c r="E358">
        <v>1.25</v>
      </c>
      <c r="F358">
        <v>1</v>
      </c>
      <c r="G358">
        <v>2</v>
      </c>
      <c r="H358">
        <v>6.25</v>
      </c>
      <c r="I358" t="s">
        <v>122</v>
      </c>
    </row>
    <row r="359" spans="1:9" ht="15">
      <c r="A359" s="56" t="s">
        <v>739</v>
      </c>
      <c r="B359" s="56" t="s">
        <v>805</v>
      </c>
      <c r="C359" s="56" t="s">
        <v>320</v>
      </c>
      <c r="D359" s="56">
        <v>3</v>
      </c>
      <c r="E359">
        <v>1.25</v>
      </c>
      <c r="F359">
        <v>1</v>
      </c>
      <c r="G359">
        <v>3</v>
      </c>
      <c r="H359">
        <v>8.25</v>
      </c>
      <c r="I359" t="s">
        <v>122</v>
      </c>
    </row>
    <row r="360" spans="1:9" ht="15">
      <c r="A360" s="56" t="s">
        <v>740</v>
      </c>
      <c r="B360" s="56" t="s">
        <v>805</v>
      </c>
      <c r="C360" s="56" t="s">
        <v>320</v>
      </c>
      <c r="D360" s="56">
        <v>1.5</v>
      </c>
      <c r="E360">
        <v>1.25</v>
      </c>
      <c r="F360">
        <v>1</v>
      </c>
      <c r="G360">
        <v>3</v>
      </c>
      <c r="H360">
        <v>6.75</v>
      </c>
      <c r="I360" t="s">
        <v>122</v>
      </c>
    </row>
    <row r="361" spans="1:9" ht="15">
      <c r="A361" s="56" t="s">
        <v>741</v>
      </c>
      <c r="B361" s="56" t="s">
        <v>805</v>
      </c>
      <c r="C361" s="56" t="s">
        <v>320</v>
      </c>
      <c r="D361" s="56">
        <v>1</v>
      </c>
      <c r="E361">
        <v>1.25</v>
      </c>
      <c r="F361">
        <v>1</v>
      </c>
      <c r="G361">
        <v>2</v>
      </c>
      <c r="H361">
        <v>5.25</v>
      </c>
      <c r="I361" t="s">
        <v>122</v>
      </c>
    </row>
    <row r="362" spans="1:9" ht="15">
      <c r="A362" s="56" t="s">
        <v>742</v>
      </c>
      <c r="B362" s="56" t="s">
        <v>805</v>
      </c>
      <c r="C362" s="56" t="s">
        <v>320</v>
      </c>
      <c r="D362" s="56">
        <v>1.25</v>
      </c>
      <c r="E362">
        <v>1.25</v>
      </c>
      <c r="F362">
        <v>1</v>
      </c>
      <c r="G362">
        <v>3</v>
      </c>
      <c r="H362">
        <v>6.5</v>
      </c>
      <c r="I362" t="s">
        <v>122</v>
      </c>
    </row>
    <row r="363" spans="1:9" ht="15">
      <c r="A363" s="56" t="s">
        <v>743</v>
      </c>
      <c r="B363" s="56" t="s">
        <v>805</v>
      </c>
      <c r="C363" s="56" t="s">
        <v>320</v>
      </c>
      <c r="D363" s="56">
        <v>1.25</v>
      </c>
      <c r="E363">
        <v>1.25</v>
      </c>
      <c r="F363">
        <v>1</v>
      </c>
      <c r="G363">
        <v>3</v>
      </c>
      <c r="H363">
        <v>6.5</v>
      </c>
      <c r="I363" t="s">
        <v>122</v>
      </c>
    </row>
    <row r="364" spans="1:9" ht="15">
      <c r="A364" s="56" t="s">
        <v>744</v>
      </c>
      <c r="B364" s="56" t="s">
        <v>805</v>
      </c>
      <c r="C364" s="56" t="s">
        <v>320</v>
      </c>
      <c r="D364" s="56">
        <v>3</v>
      </c>
      <c r="E364">
        <v>1.25</v>
      </c>
      <c r="F364">
        <v>1.75</v>
      </c>
      <c r="G364">
        <v>2</v>
      </c>
      <c r="H364">
        <v>8</v>
      </c>
      <c r="I364" t="s">
        <v>122</v>
      </c>
    </row>
    <row r="365" spans="1:9" ht="15">
      <c r="A365" s="56" t="s">
        <v>745</v>
      </c>
      <c r="B365" s="56" t="s">
        <v>805</v>
      </c>
      <c r="C365" s="56" t="s">
        <v>320</v>
      </c>
      <c r="D365" s="56">
        <v>3</v>
      </c>
      <c r="E365">
        <v>1.25</v>
      </c>
      <c r="F365">
        <v>1</v>
      </c>
      <c r="G365">
        <v>3</v>
      </c>
      <c r="H365">
        <v>8.25</v>
      </c>
      <c r="I365" t="s">
        <v>122</v>
      </c>
    </row>
    <row r="366" spans="1:9" ht="15">
      <c r="A366" s="56" t="s">
        <v>746</v>
      </c>
      <c r="B366" s="56" t="s">
        <v>805</v>
      </c>
      <c r="C366" s="56" t="s">
        <v>320</v>
      </c>
      <c r="D366" s="56">
        <v>3</v>
      </c>
      <c r="E366">
        <v>1.25</v>
      </c>
      <c r="F366">
        <v>1.75</v>
      </c>
      <c r="G366">
        <v>2</v>
      </c>
      <c r="H366">
        <v>8</v>
      </c>
      <c r="I366" t="s">
        <v>122</v>
      </c>
    </row>
    <row r="367" spans="1:9" ht="15">
      <c r="A367" s="56" t="s">
        <v>747</v>
      </c>
      <c r="B367" s="56" t="s">
        <v>805</v>
      </c>
      <c r="C367" s="56" t="s">
        <v>320</v>
      </c>
      <c r="D367" s="56">
        <v>3</v>
      </c>
      <c r="E367">
        <v>1.25</v>
      </c>
      <c r="F367">
        <v>1</v>
      </c>
      <c r="G367">
        <v>2</v>
      </c>
      <c r="H367">
        <v>7.25</v>
      </c>
      <c r="I367" t="s">
        <v>122</v>
      </c>
    </row>
    <row r="368" spans="1:9" ht="15">
      <c r="A368" s="56" t="s">
        <v>748</v>
      </c>
      <c r="B368" s="56" t="s">
        <v>806</v>
      </c>
      <c r="C368" s="56" t="s">
        <v>320</v>
      </c>
      <c r="D368" s="56">
        <v>3</v>
      </c>
      <c r="E368">
        <v>1.25</v>
      </c>
      <c r="F368">
        <v>1.5</v>
      </c>
      <c r="G368">
        <v>3</v>
      </c>
      <c r="H368">
        <v>8.75</v>
      </c>
      <c r="I368" t="s">
        <v>122</v>
      </c>
    </row>
    <row r="369" spans="1:9" ht="15">
      <c r="A369" s="56" t="s">
        <v>749</v>
      </c>
      <c r="B369" s="56" t="s">
        <v>806</v>
      </c>
      <c r="C369" s="56" t="s">
        <v>320</v>
      </c>
      <c r="D369" s="56">
        <v>2.5</v>
      </c>
      <c r="E369">
        <v>1.25</v>
      </c>
      <c r="F369">
        <v>1</v>
      </c>
      <c r="G369">
        <v>1</v>
      </c>
      <c r="H369">
        <v>5.75</v>
      </c>
      <c r="I369" t="s">
        <v>122</v>
      </c>
    </row>
    <row r="370" spans="1:9" ht="15">
      <c r="A370" s="56" t="s">
        <v>750</v>
      </c>
      <c r="B370" s="56" t="s">
        <v>751</v>
      </c>
      <c r="C370" s="56" t="s">
        <v>320</v>
      </c>
      <c r="D370" s="56">
        <v>3</v>
      </c>
      <c r="E370">
        <v>2</v>
      </c>
      <c r="F370">
        <v>1</v>
      </c>
      <c r="G370">
        <v>3</v>
      </c>
      <c r="H370">
        <v>9</v>
      </c>
      <c r="I370" t="s">
        <v>122</v>
      </c>
    </row>
    <row r="371" spans="1:9" ht="15">
      <c r="A371" s="56" t="s">
        <v>752</v>
      </c>
      <c r="B371" s="56" t="s">
        <v>751</v>
      </c>
      <c r="C371" s="56" t="s">
        <v>320</v>
      </c>
      <c r="D371" s="56">
        <v>2.5</v>
      </c>
      <c r="E371">
        <v>2</v>
      </c>
      <c r="F371">
        <v>1.5</v>
      </c>
      <c r="G371">
        <v>3</v>
      </c>
      <c r="H371">
        <v>9</v>
      </c>
      <c r="I371" t="s">
        <v>122</v>
      </c>
    </row>
    <row r="372" spans="1:9" ht="15">
      <c r="A372" s="56" t="s">
        <v>753</v>
      </c>
      <c r="B372" s="56" t="s">
        <v>751</v>
      </c>
      <c r="C372" s="56" t="s">
        <v>320</v>
      </c>
      <c r="D372" s="56">
        <v>2.5</v>
      </c>
      <c r="E372">
        <v>1.75</v>
      </c>
      <c r="F372">
        <v>1</v>
      </c>
      <c r="G372">
        <v>2</v>
      </c>
      <c r="H372">
        <v>7.25</v>
      </c>
      <c r="I372" t="s">
        <v>122</v>
      </c>
    </row>
    <row r="373" spans="1:9" ht="15">
      <c r="A373" s="56" t="s">
        <v>754</v>
      </c>
      <c r="B373" s="56" t="s">
        <v>751</v>
      </c>
      <c r="C373" s="56" t="s">
        <v>320</v>
      </c>
      <c r="D373" s="56">
        <v>2.5</v>
      </c>
      <c r="E373">
        <v>2</v>
      </c>
      <c r="F373">
        <v>1</v>
      </c>
      <c r="G373">
        <v>3</v>
      </c>
      <c r="H373">
        <v>8.5</v>
      </c>
      <c r="I373" t="s">
        <v>122</v>
      </c>
    </row>
    <row r="374" spans="1:9" ht="15">
      <c r="A374" s="56" t="s">
        <v>873</v>
      </c>
      <c r="B374" s="56" t="s">
        <v>807</v>
      </c>
      <c r="C374" s="56" t="s">
        <v>320</v>
      </c>
      <c r="D374" s="56">
        <v>3</v>
      </c>
      <c r="E374">
        <v>2</v>
      </c>
      <c r="F374">
        <v>2</v>
      </c>
      <c r="G374">
        <v>3</v>
      </c>
      <c r="H374">
        <v>10</v>
      </c>
      <c r="I374" t="s">
        <v>121</v>
      </c>
    </row>
    <row r="375" spans="1:9" ht="15">
      <c r="A375" s="56" t="s">
        <v>874</v>
      </c>
      <c r="B375" s="56" t="s">
        <v>807</v>
      </c>
      <c r="C375" s="56" t="s">
        <v>320</v>
      </c>
      <c r="D375" s="56">
        <v>3</v>
      </c>
      <c r="E375">
        <v>2</v>
      </c>
      <c r="F375">
        <v>2</v>
      </c>
      <c r="G375">
        <v>3</v>
      </c>
      <c r="H375">
        <v>10</v>
      </c>
      <c r="I375" t="s">
        <v>121</v>
      </c>
    </row>
    <row r="376" spans="1:9" ht="15">
      <c r="A376" s="56" t="s">
        <v>625</v>
      </c>
      <c r="B376" s="56" t="s">
        <v>807</v>
      </c>
      <c r="C376" s="56" t="s">
        <v>320</v>
      </c>
      <c r="D376" s="56">
        <v>3</v>
      </c>
      <c r="E376">
        <v>2</v>
      </c>
      <c r="F376">
        <v>2</v>
      </c>
      <c r="G376">
        <v>3</v>
      </c>
      <c r="H376">
        <v>10</v>
      </c>
      <c r="I376" t="s">
        <v>121</v>
      </c>
    </row>
    <row r="377" spans="1:9" ht="15">
      <c r="A377" s="56" t="s">
        <v>626</v>
      </c>
      <c r="B377" s="56" t="s">
        <v>807</v>
      </c>
      <c r="C377" s="56" t="s">
        <v>320</v>
      </c>
      <c r="D377" s="56">
        <v>3</v>
      </c>
      <c r="E377">
        <v>2</v>
      </c>
      <c r="F377">
        <v>2</v>
      </c>
      <c r="G377">
        <v>3</v>
      </c>
      <c r="H377">
        <v>10</v>
      </c>
      <c r="I377" t="s">
        <v>121</v>
      </c>
    </row>
    <row r="378" spans="1:9" ht="15">
      <c r="A378" s="56" t="s">
        <v>627</v>
      </c>
      <c r="B378" s="56" t="s">
        <v>807</v>
      </c>
      <c r="C378" s="56" t="s">
        <v>320</v>
      </c>
      <c r="D378" s="56">
        <v>3</v>
      </c>
      <c r="E378">
        <v>2</v>
      </c>
      <c r="F378">
        <v>2</v>
      </c>
      <c r="G378">
        <v>3</v>
      </c>
      <c r="H378">
        <v>10</v>
      </c>
      <c r="I378" t="s">
        <v>121</v>
      </c>
    </row>
    <row r="379" spans="1:9" ht="15">
      <c r="A379" s="56" t="s">
        <v>628</v>
      </c>
      <c r="B379" s="56" t="s">
        <v>807</v>
      </c>
      <c r="C379" s="56" t="s">
        <v>320</v>
      </c>
      <c r="D379" s="56">
        <v>3</v>
      </c>
      <c r="E379">
        <v>2</v>
      </c>
      <c r="F379">
        <v>2</v>
      </c>
      <c r="G379">
        <v>3</v>
      </c>
      <c r="H379">
        <v>10</v>
      </c>
      <c r="I379" t="s">
        <v>121</v>
      </c>
    </row>
    <row r="380" spans="1:9" ht="15">
      <c r="A380" s="56" t="s">
        <v>629</v>
      </c>
      <c r="B380" s="56" t="s">
        <v>807</v>
      </c>
      <c r="C380" s="56" t="s">
        <v>320</v>
      </c>
      <c r="D380" s="56">
        <v>3</v>
      </c>
      <c r="E380">
        <v>2</v>
      </c>
      <c r="F380">
        <v>2</v>
      </c>
      <c r="G380">
        <v>3</v>
      </c>
      <c r="H380">
        <v>10</v>
      </c>
      <c r="I380" t="s">
        <v>121</v>
      </c>
    </row>
    <row r="381" spans="1:9" ht="15">
      <c r="A381" s="56" t="s">
        <v>630</v>
      </c>
      <c r="B381" s="56" t="s">
        <v>808</v>
      </c>
      <c r="C381" s="56" t="s">
        <v>320</v>
      </c>
      <c r="D381" s="56">
        <v>3</v>
      </c>
      <c r="E381">
        <v>2</v>
      </c>
      <c r="F381">
        <v>2</v>
      </c>
      <c r="G381">
        <v>3</v>
      </c>
      <c r="H381">
        <v>10</v>
      </c>
      <c r="I381" t="s">
        <v>121</v>
      </c>
    </row>
    <row r="382" spans="1:9" ht="15">
      <c r="A382" s="56" t="s">
        <v>631</v>
      </c>
      <c r="B382" s="56" t="s">
        <v>808</v>
      </c>
      <c r="C382" s="56" t="s">
        <v>320</v>
      </c>
      <c r="D382" s="56">
        <v>3</v>
      </c>
      <c r="E382">
        <v>2</v>
      </c>
      <c r="F382">
        <v>2</v>
      </c>
      <c r="G382">
        <v>3</v>
      </c>
      <c r="H382">
        <v>10</v>
      </c>
      <c r="I382" t="s">
        <v>121</v>
      </c>
    </row>
    <row r="383" spans="1:9" ht="15">
      <c r="A383" s="56" t="s">
        <v>632</v>
      </c>
      <c r="B383" s="56" t="s">
        <v>808</v>
      </c>
      <c r="C383" s="56" t="s">
        <v>320</v>
      </c>
      <c r="D383" s="56">
        <v>3</v>
      </c>
      <c r="E383">
        <v>2</v>
      </c>
      <c r="F383">
        <v>2</v>
      </c>
      <c r="G383">
        <v>3</v>
      </c>
      <c r="H383">
        <v>10</v>
      </c>
      <c r="I383" t="s">
        <v>121</v>
      </c>
    </row>
    <row r="384" spans="1:9" ht="15">
      <c r="A384" s="56" t="s">
        <v>633</v>
      </c>
      <c r="B384" s="56" t="s">
        <v>808</v>
      </c>
      <c r="C384" s="56" t="s">
        <v>320</v>
      </c>
      <c r="D384" s="56">
        <v>3</v>
      </c>
      <c r="E384">
        <v>2</v>
      </c>
      <c r="F384">
        <v>2</v>
      </c>
      <c r="G384">
        <v>3</v>
      </c>
      <c r="H384">
        <v>10</v>
      </c>
      <c r="I384" t="s">
        <v>121</v>
      </c>
    </row>
    <row r="385" spans="1:9" ht="15">
      <c r="A385" s="56" t="s">
        <v>634</v>
      </c>
      <c r="B385" s="56" t="s">
        <v>808</v>
      </c>
      <c r="C385" s="56" t="s">
        <v>320</v>
      </c>
      <c r="D385" s="56">
        <v>3</v>
      </c>
      <c r="E385">
        <v>2</v>
      </c>
      <c r="F385">
        <v>2</v>
      </c>
      <c r="G385">
        <v>3</v>
      </c>
      <c r="H385">
        <v>10</v>
      </c>
      <c r="I385" t="s">
        <v>121</v>
      </c>
    </row>
    <row r="386" spans="1:9" ht="15">
      <c r="A386" s="56" t="s">
        <v>635</v>
      </c>
      <c r="B386" s="56" t="s">
        <v>808</v>
      </c>
      <c r="C386" s="56" t="s">
        <v>320</v>
      </c>
      <c r="D386" s="56">
        <v>3</v>
      </c>
      <c r="E386">
        <v>2</v>
      </c>
      <c r="F386">
        <v>2</v>
      </c>
      <c r="G386">
        <v>3</v>
      </c>
      <c r="H386">
        <v>10</v>
      </c>
      <c r="I386" t="s">
        <v>121</v>
      </c>
    </row>
    <row r="387" spans="1:9" ht="15">
      <c r="A387" s="56" t="s">
        <v>875</v>
      </c>
      <c r="B387" s="56" t="s">
        <v>808</v>
      </c>
      <c r="C387" s="56" t="s">
        <v>320</v>
      </c>
      <c r="D387" s="56">
        <v>3</v>
      </c>
      <c r="E387">
        <v>2</v>
      </c>
      <c r="F387">
        <v>2</v>
      </c>
      <c r="G387">
        <v>3</v>
      </c>
      <c r="H387">
        <v>10</v>
      </c>
      <c r="I387" t="s">
        <v>121</v>
      </c>
    </row>
    <row r="388" spans="1:9" ht="15">
      <c r="A388" s="56" t="s">
        <v>876</v>
      </c>
      <c r="B388" s="56" t="s">
        <v>808</v>
      </c>
      <c r="C388" s="56" t="s">
        <v>320</v>
      </c>
      <c r="D388" s="56">
        <v>3</v>
      </c>
      <c r="E388">
        <v>2</v>
      </c>
      <c r="F388">
        <v>2</v>
      </c>
      <c r="G388">
        <v>3</v>
      </c>
      <c r="H388">
        <v>10</v>
      </c>
      <c r="I388" t="s">
        <v>121</v>
      </c>
    </row>
    <row r="389" spans="1:9" ht="15">
      <c r="A389" s="56" t="s">
        <v>636</v>
      </c>
      <c r="B389" s="56" t="s">
        <v>809</v>
      </c>
      <c r="C389" s="56" t="s">
        <v>320</v>
      </c>
      <c r="D389" s="56">
        <v>2.5</v>
      </c>
      <c r="E389">
        <v>2</v>
      </c>
      <c r="F389">
        <v>1</v>
      </c>
      <c r="G389">
        <v>2</v>
      </c>
      <c r="H389">
        <v>7.5</v>
      </c>
      <c r="I389" t="s">
        <v>122</v>
      </c>
    </row>
    <row r="390" spans="1:9" ht="15">
      <c r="A390" s="56" t="s">
        <v>877</v>
      </c>
      <c r="B390" s="56" t="s">
        <v>810</v>
      </c>
      <c r="C390" s="56" t="s">
        <v>320</v>
      </c>
      <c r="D390" s="56">
        <v>3</v>
      </c>
      <c r="E390">
        <v>2</v>
      </c>
      <c r="F390">
        <v>1</v>
      </c>
      <c r="G390">
        <v>2</v>
      </c>
      <c r="H390">
        <v>8</v>
      </c>
      <c r="I390" t="s">
        <v>122</v>
      </c>
    </row>
    <row r="391" spans="1:9" ht="15">
      <c r="A391" s="56" t="s">
        <v>637</v>
      </c>
      <c r="B391" s="56" t="s">
        <v>810</v>
      </c>
      <c r="C391" s="56" t="s">
        <v>320</v>
      </c>
      <c r="D391" s="56">
        <v>2</v>
      </c>
      <c r="E391">
        <v>1.75</v>
      </c>
      <c r="F391">
        <v>1</v>
      </c>
      <c r="G391">
        <v>2</v>
      </c>
      <c r="H391">
        <v>6.75</v>
      </c>
      <c r="I391" t="s">
        <v>122</v>
      </c>
    </row>
    <row r="392" spans="1:9" ht="15">
      <c r="A392" s="56" t="s">
        <v>638</v>
      </c>
      <c r="B392" s="56" t="s">
        <v>810</v>
      </c>
      <c r="C392" s="56" t="s">
        <v>320</v>
      </c>
      <c r="D392" s="56">
        <v>2</v>
      </c>
      <c r="E392">
        <v>2</v>
      </c>
      <c r="F392">
        <v>1</v>
      </c>
      <c r="G392">
        <v>2</v>
      </c>
      <c r="H392">
        <v>7</v>
      </c>
      <c r="I392" t="s">
        <v>122</v>
      </c>
    </row>
    <row r="393" spans="1:9" ht="15">
      <c r="A393" s="56" t="s">
        <v>878</v>
      </c>
      <c r="B393" s="56" t="s">
        <v>811</v>
      </c>
      <c r="C393" s="56" t="s">
        <v>320</v>
      </c>
      <c r="D393" s="56">
        <v>3</v>
      </c>
      <c r="E393">
        <v>2</v>
      </c>
      <c r="F393">
        <v>1</v>
      </c>
      <c r="G393">
        <v>2</v>
      </c>
      <c r="H393">
        <v>8</v>
      </c>
      <c r="I393" t="s">
        <v>122</v>
      </c>
    </row>
    <row r="394" spans="1:9" ht="15">
      <c r="A394" s="56" t="s">
        <v>639</v>
      </c>
      <c r="B394" s="56" t="s">
        <v>811</v>
      </c>
      <c r="C394" s="56" t="s">
        <v>320</v>
      </c>
      <c r="D394" s="56">
        <v>2</v>
      </c>
      <c r="E394">
        <v>2</v>
      </c>
      <c r="F394">
        <v>1</v>
      </c>
      <c r="G394">
        <v>2</v>
      </c>
      <c r="H394">
        <v>7</v>
      </c>
      <c r="I394" t="s">
        <v>122</v>
      </c>
    </row>
    <row r="395" spans="1:9" ht="15">
      <c r="A395" s="56" t="s">
        <v>640</v>
      </c>
      <c r="B395" s="56" t="s">
        <v>812</v>
      </c>
      <c r="C395" s="56" t="s">
        <v>320</v>
      </c>
      <c r="D395" s="56">
        <v>2.5</v>
      </c>
      <c r="E395">
        <v>2</v>
      </c>
      <c r="F395">
        <v>1</v>
      </c>
      <c r="G395">
        <v>2</v>
      </c>
      <c r="H395">
        <v>7.5</v>
      </c>
      <c r="I395" t="s">
        <v>122</v>
      </c>
    </row>
    <row r="396" spans="1:9" ht="15">
      <c r="A396" s="56" t="s">
        <v>641</v>
      </c>
      <c r="B396" s="56" t="s">
        <v>812</v>
      </c>
      <c r="C396" s="56" t="s">
        <v>320</v>
      </c>
      <c r="D396" s="56">
        <v>2</v>
      </c>
      <c r="E396">
        <v>2</v>
      </c>
      <c r="F396">
        <v>1</v>
      </c>
      <c r="G396">
        <v>3</v>
      </c>
      <c r="H396">
        <v>8</v>
      </c>
      <c r="I396" t="s">
        <v>122</v>
      </c>
    </row>
    <row r="397" spans="1:9" ht="15">
      <c r="A397" s="56" t="s">
        <v>642</v>
      </c>
      <c r="B397" s="56" t="s">
        <v>813</v>
      </c>
      <c r="C397" s="56" t="s">
        <v>320</v>
      </c>
      <c r="D397" s="56">
        <v>2</v>
      </c>
      <c r="E397">
        <v>2</v>
      </c>
      <c r="F397">
        <v>1</v>
      </c>
      <c r="G397">
        <v>3</v>
      </c>
      <c r="H397">
        <v>8</v>
      </c>
      <c r="I397" t="s">
        <v>122</v>
      </c>
    </row>
    <row r="398" spans="1:9" ht="15">
      <c r="A398" s="56" t="s">
        <v>643</v>
      </c>
      <c r="B398" s="56" t="s">
        <v>813</v>
      </c>
      <c r="C398" s="56" t="s">
        <v>320</v>
      </c>
      <c r="D398" s="56">
        <v>1.25</v>
      </c>
      <c r="E398">
        <v>2</v>
      </c>
      <c r="F398">
        <v>1.75</v>
      </c>
      <c r="G398">
        <v>1</v>
      </c>
      <c r="H398">
        <v>6</v>
      </c>
      <c r="I398" t="s">
        <v>122</v>
      </c>
    </row>
    <row r="399" spans="1:9" ht="15">
      <c r="A399" s="56" t="s">
        <v>644</v>
      </c>
      <c r="B399" s="56" t="s">
        <v>814</v>
      </c>
      <c r="C399" s="56" t="s">
        <v>320</v>
      </c>
      <c r="D399" s="56">
        <v>2.5</v>
      </c>
      <c r="E399">
        <v>2</v>
      </c>
      <c r="F399">
        <v>1</v>
      </c>
      <c r="G399">
        <v>3</v>
      </c>
      <c r="H399">
        <v>8.5</v>
      </c>
      <c r="I399" t="s">
        <v>122</v>
      </c>
    </row>
    <row r="400" spans="1:9" ht="15">
      <c r="A400" s="56" t="s">
        <v>645</v>
      </c>
      <c r="B400" s="56" t="s">
        <v>814</v>
      </c>
      <c r="C400" s="56" t="s">
        <v>320</v>
      </c>
      <c r="D400" s="56">
        <v>2.5</v>
      </c>
      <c r="E400">
        <v>2</v>
      </c>
      <c r="F400">
        <v>1.75</v>
      </c>
      <c r="G400">
        <v>3</v>
      </c>
      <c r="H400">
        <v>9.25</v>
      </c>
      <c r="I400" t="s">
        <v>122</v>
      </c>
    </row>
    <row r="401" spans="1:9" ht="15">
      <c r="A401" s="56" t="s">
        <v>646</v>
      </c>
      <c r="B401" s="56" t="s">
        <v>814</v>
      </c>
      <c r="C401" s="56" t="s">
        <v>320</v>
      </c>
      <c r="D401" s="56">
        <v>2.5</v>
      </c>
      <c r="E401">
        <v>2</v>
      </c>
      <c r="F401">
        <v>1.5</v>
      </c>
      <c r="G401">
        <v>2</v>
      </c>
      <c r="H401">
        <v>8</v>
      </c>
      <c r="I401" t="s">
        <v>122</v>
      </c>
    </row>
    <row r="402" spans="1:9" ht="15">
      <c r="A402" s="56" t="s">
        <v>879</v>
      </c>
      <c r="B402" s="56" t="s">
        <v>815</v>
      </c>
      <c r="C402" s="56" t="s">
        <v>320</v>
      </c>
      <c r="D402" s="56">
        <v>1</v>
      </c>
      <c r="E402">
        <v>2</v>
      </c>
      <c r="F402">
        <v>1</v>
      </c>
      <c r="G402">
        <v>2</v>
      </c>
      <c r="H402">
        <v>6</v>
      </c>
      <c r="I402" t="s">
        <v>122</v>
      </c>
    </row>
    <row r="403" spans="1:9" ht="15">
      <c r="A403" s="56" t="s">
        <v>880</v>
      </c>
      <c r="B403" s="56" t="s">
        <v>815</v>
      </c>
      <c r="C403" s="56" t="s">
        <v>320</v>
      </c>
      <c r="D403" s="56">
        <v>3</v>
      </c>
      <c r="E403">
        <v>2</v>
      </c>
      <c r="F403">
        <v>1</v>
      </c>
      <c r="G403">
        <v>2</v>
      </c>
      <c r="H403">
        <v>8</v>
      </c>
      <c r="I403" t="s">
        <v>122</v>
      </c>
    </row>
    <row r="404" spans="1:9" ht="15">
      <c r="A404" s="56" t="s">
        <v>881</v>
      </c>
      <c r="B404" s="56" t="s">
        <v>815</v>
      </c>
      <c r="C404" s="56" t="s">
        <v>320</v>
      </c>
      <c r="D404" s="56">
        <v>2.5</v>
      </c>
      <c r="E404">
        <v>2</v>
      </c>
      <c r="F404">
        <v>1</v>
      </c>
      <c r="G404">
        <v>2</v>
      </c>
      <c r="H404">
        <v>7.5</v>
      </c>
      <c r="I404" t="s">
        <v>122</v>
      </c>
    </row>
    <row r="405" spans="1:9" ht="15">
      <c r="A405" s="56" t="s">
        <v>647</v>
      </c>
      <c r="B405" s="56" t="s">
        <v>815</v>
      </c>
      <c r="C405" s="56" t="s">
        <v>320</v>
      </c>
      <c r="D405" s="56">
        <v>2.5</v>
      </c>
      <c r="E405">
        <v>2</v>
      </c>
      <c r="F405">
        <v>1</v>
      </c>
      <c r="G405">
        <v>3</v>
      </c>
      <c r="H405">
        <v>8.5</v>
      </c>
      <c r="I405" t="s">
        <v>122</v>
      </c>
    </row>
    <row r="406" spans="1:9" ht="15">
      <c r="A406" s="56" t="s">
        <v>755</v>
      </c>
      <c r="B406" s="56" t="s">
        <v>816</v>
      </c>
      <c r="C406" s="56" t="s">
        <v>320</v>
      </c>
      <c r="D406" s="56">
        <v>3</v>
      </c>
      <c r="E406">
        <v>2</v>
      </c>
      <c r="F406">
        <v>2</v>
      </c>
      <c r="G406">
        <v>3</v>
      </c>
      <c r="H406">
        <v>10</v>
      </c>
      <c r="I406" t="s">
        <v>121</v>
      </c>
    </row>
    <row r="407" spans="1:9" ht="15">
      <c r="A407" s="56" t="s">
        <v>817</v>
      </c>
      <c r="B407" s="56" t="s">
        <v>757</v>
      </c>
      <c r="C407" s="56" t="s">
        <v>320</v>
      </c>
      <c r="D407" s="56">
        <v>3</v>
      </c>
      <c r="E407">
        <v>2</v>
      </c>
      <c r="F407">
        <v>2</v>
      </c>
      <c r="G407">
        <v>3</v>
      </c>
      <c r="H407">
        <v>10</v>
      </c>
      <c r="I407" t="s">
        <v>121</v>
      </c>
    </row>
    <row r="408" spans="1:9" ht="15">
      <c r="A408" s="56" t="s">
        <v>818</v>
      </c>
      <c r="B408" s="56" t="s">
        <v>757</v>
      </c>
      <c r="C408" s="56" t="s">
        <v>320</v>
      </c>
      <c r="D408" s="56">
        <v>3</v>
      </c>
      <c r="E408">
        <v>2</v>
      </c>
      <c r="F408">
        <v>2</v>
      </c>
      <c r="G408">
        <v>3</v>
      </c>
      <c r="H408">
        <v>10</v>
      </c>
      <c r="I408" t="s">
        <v>121</v>
      </c>
    </row>
    <row r="409" spans="1:9" ht="15">
      <c r="A409" s="56" t="s">
        <v>819</v>
      </c>
      <c r="B409" s="56" t="s">
        <v>757</v>
      </c>
      <c r="C409" s="56" t="s">
        <v>320</v>
      </c>
      <c r="D409" s="56">
        <v>3</v>
      </c>
      <c r="E409">
        <v>2</v>
      </c>
      <c r="F409">
        <v>2</v>
      </c>
      <c r="G409">
        <v>3</v>
      </c>
      <c r="H409">
        <v>10</v>
      </c>
      <c r="I409" t="s">
        <v>121</v>
      </c>
    </row>
    <row r="410" spans="1:9" ht="15">
      <c r="A410" s="56" t="s">
        <v>820</v>
      </c>
      <c r="B410" s="56" t="s">
        <v>757</v>
      </c>
      <c r="C410" s="56" t="s">
        <v>320</v>
      </c>
      <c r="D410" s="56">
        <v>3</v>
      </c>
      <c r="E410">
        <v>2</v>
      </c>
      <c r="F410">
        <v>2</v>
      </c>
      <c r="G410">
        <v>3</v>
      </c>
      <c r="H410">
        <v>10</v>
      </c>
      <c r="I410" t="s">
        <v>121</v>
      </c>
    </row>
    <row r="411" spans="1:9" ht="15">
      <c r="A411" s="56" t="s">
        <v>821</v>
      </c>
      <c r="B411" s="56" t="s">
        <v>757</v>
      </c>
      <c r="C411" s="56" t="s">
        <v>320</v>
      </c>
      <c r="D411" s="56">
        <v>3</v>
      </c>
      <c r="E411">
        <v>2</v>
      </c>
      <c r="F411">
        <v>2</v>
      </c>
      <c r="G411">
        <v>3</v>
      </c>
      <c r="H411">
        <v>10</v>
      </c>
      <c r="I411" t="s">
        <v>121</v>
      </c>
    </row>
    <row r="412" spans="1:9" ht="15">
      <c r="A412" s="56" t="s">
        <v>756</v>
      </c>
      <c r="B412" s="56" t="s">
        <v>757</v>
      </c>
      <c r="C412" s="56" t="s">
        <v>320</v>
      </c>
      <c r="D412" s="56">
        <v>3</v>
      </c>
      <c r="E412">
        <v>2</v>
      </c>
      <c r="F412">
        <v>2</v>
      </c>
      <c r="G412">
        <v>3</v>
      </c>
      <c r="H412">
        <v>10</v>
      </c>
      <c r="I412" t="s">
        <v>121</v>
      </c>
    </row>
    <row r="413" spans="1:9" ht="15">
      <c r="A413" s="56" t="s">
        <v>758</v>
      </c>
      <c r="B413" s="56" t="s">
        <v>757</v>
      </c>
      <c r="C413" s="56" t="s">
        <v>320</v>
      </c>
      <c r="D413" s="56">
        <v>3</v>
      </c>
      <c r="E413">
        <v>2</v>
      </c>
      <c r="F413">
        <v>2</v>
      </c>
      <c r="G413">
        <v>3</v>
      </c>
      <c r="H413">
        <v>10</v>
      </c>
      <c r="I413" t="s">
        <v>121</v>
      </c>
    </row>
    <row r="414" spans="1:9" ht="15">
      <c r="A414" s="56" t="s">
        <v>759</v>
      </c>
      <c r="B414" s="56" t="s">
        <v>757</v>
      </c>
      <c r="C414" s="56" t="s">
        <v>320</v>
      </c>
      <c r="D414" s="56">
        <v>3</v>
      </c>
      <c r="E414">
        <v>2</v>
      </c>
      <c r="F414">
        <v>2</v>
      </c>
      <c r="G414">
        <v>3</v>
      </c>
      <c r="H414">
        <v>10</v>
      </c>
      <c r="I414" t="s">
        <v>121</v>
      </c>
    </row>
    <row r="415" spans="1:9" ht="15">
      <c r="A415" s="56" t="s">
        <v>760</v>
      </c>
      <c r="B415" s="56" t="s">
        <v>757</v>
      </c>
      <c r="C415" s="56" t="s">
        <v>320</v>
      </c>
      <c r="D415" s="56">
        <v>3</v>
      </c>
      <c r="E415">
        <v>2</v>
      </c>
      <c r="F415">
        <v>2</v>
      </c>
      <c r="G415">
        <v>3</v>
      </c>
      <c r="H415">
        <v>10</v>
      </c>
      <c r="I415" t="s">
        <v>121</v>
      </c>
    </row>
    <row r="416" spans="1:9" ht="15">
      <c r="A416" s="56" t="s">
        <v>761</v>
      </c>
      <c r="B416" s="56" t="s">
        <v>822</v>
      </c>
      <c r="C416" s="56" t="s">
        <v>320</v>
      </c>
      <c r="D416" s="56">
        <v>3</v>
      </c>
      <c r="E416">
        <v>2</v>
      </c>
      <c r="F416">
        <v>2</v>
      </c>
      <c r="G416">
        <v>3</v>
      </c>
      <c r="H416">
        <v>10</v>
      </c>
      <c r="I416" t="s">
        <v>121</v>
      </c>
    </row>
    <row r="417" spans="1:9" ht="15">
      <c r="A417" s="56" t="s">
        <v>762</v>
      </c>
      <c r="B417" s="56" t="s">
        <v>822</v>
      </c>
      <c r="C417" s="56" t="s">
        <v>320</v>
      </c>
      <c r="D417" s="56">
        <v>3</v>
      </c>
      <c r="E417">
        <v>2</v>
      </c>
      <c r="F417">
        <v>2</v>
      </c>
      <c r="G417">
        <v>3</v>
      </c>
      <c r="H417">
        <v>10</v>
      </c>
      <c r="I417" t="s">
        <v>121</v>
      </c>
    </row>
    <row r="418" spans="1:9" ht="15">
      <c r="A418" s="56" t="s">
        <v>864</v>
      </c>
      <c r="B418" s="56" t="s">
        <v>822</v>
      </c>
      <c r="C418" s="56" t="s">
        <v>320</v>
      </c>
      <c r="D418" s="56">
        <v>3</v>
      </c>
      <c r="E418">
        <v>2</v>
      </c>
      <c r="F418">
        <v>2</v>
      </c>
      <c r="G418">
        <v>3</v>
      </c>
      <c r="H418">
        <v>10</v>
      </c>
      <c r="I418" t="s">
        <v>121</v>
      </c>
    </row>
    <row r="419" spans="1:9" ht="15">
      <c r="A419" s="56" t="s">
        <v>865</v>
      </c>
      <c r="B419" s="56" t="s">
        <v>822</v>
      </c>
      <c r="C419" s="56" t="s">
        <v>320</v>
      </c>
      <c r="D419" s="56">
        <v>3</v>
      </c>
      <c r="E419">
        <v>2</v>
      </c>
      <c r="F419">
        <v>2</v>
      </c>
      <c r="G419">
        <v>3</v>
      </c>
      <c r="H419">
        <v>10</v>
      </c>
      <c r="I419" t="s">
        <v>121</v>
      </c>
    </row>
    <row r="420" spans="1:9" ht="15">
      <c r="A420" s="56" t="s">
        <v>866</v>
      </c>
      <c r="B420" s="56" t="s">
        <v>822</v>
      </c>
      <c r="C420" s="56" t="s">
        <v>320</v>
      </c>
      <c r="D420" s="56">
        <v>3</v>
      </c>
      <c r="E420">
        <v>2</v>
      </c>
      <c r="F420">
        <v>2</v>
      </c>
      <c r="G420">
        <v>3</v>
      </c>
      <c r="H420">
        <v>10</v>
      </c>
      <c r="I420" t="s">
        <v>121</v>
      </c>
    </row>
    <row r="421" spans="1:9" ht="15">
      <c r="A421" s="56" t="s">
        <v>867</v>
      </c>
      <c r="B421" s="56" t="s">
        <v>822</v>
      </c>
      <c r="C421" s="56" t="s">
        <v>320</v>
      </c>
      <c r="D421" s="56">
        <v>3</v>
      </c>
      <c r="E421">
        <v>2</v>
      </c>
      <c r="F421">
        <v>2</v>
      </c>
      <c r="G421">
        <v>3</v>
      </c>
      <c r="H421">
        <v>10</v>
      </c>
      <c r="I421" t="s">
        <v>121</v>
      </c>
    </row>
    <row r="422" spans="1:9" ht="15">
      <c r="A422" s="56" t="s">
        <v>823</v>
      </c>
      <c r="B422" s="56" t="s">
        <v>824</v>
      </c>
      <c r="C422" s="56" t="s">
        <v>320</v>
      </c>
      <c r="D422" s="56">
        <v>3</v>
      </c>
      <c r="E422">
        <v>2</v>
      </c>
      <c r="F422">
        <v>1</v>
      </c>
      <c r="G422">
        <v>2</v>
      </c>
      <c r="H422">
        <v>8</v>
      </c>
      <c r="I422" t="s">
        <v>122</v>
      </c>
    </row>
    <row r="423" spans="1:9" ht="15">
      <c r="A423" s="56" t="s">
        <v>825</v>
      </c>
      <c r="B423" s="56" t="s">
        <v>824</v>
      </c>
      <c r="C423" s="56" t="s">
        <v>320</v>
      </c>
      <c r="D423" s="56">
        <v>1</v>
      </c>
      <c r="E423">
        <v>2</v>
      </c>
      <c r="F423">
        <v>1</v>
      </c>
      <c r="G423">
        <v>2</v>
      </c>
      <c r="H423">
        <v>6</v>
      </c>
      <c r="I423" t="s">
        <v>122</v>
      </c>
    </row>
    <row r="424" spans="1:9" ht="15">
      <c r="A424" s="56" t="s">
        <v>851</v>
      </c>
      <c r="B424" s="56" t="s">
        <v>824</v>
      </c>
      <c r="C424" s="56" t="s">
        <v>320</v>
      </c>
      <c r="D424" s="56">
        <v>3</v>
      </c>
      <c r="E424">
        <v>2</v>
      </c>
      <c r="F424">
        <v>1</v>
      </c>
      <c r="G424">
        <v>2</v>
      </c>
      <c r="H424">
        <v>8</v>
      </c>
      <c r="I424" t="s">
        <v>122</v>
      </c>
    </row>
    <row r="425" spans="1:9" ht="15">
      <c r="A425" s="56" t="s">
        <v>852</v>
      </c>
      <c r="B425" s="56" t="s">
        <v>824</v>
      </c>
      <c r="C425" s="56" t="s">
        <v>320</v>
      </c>
      <c r="D425" s="56">
        <v>1</v>
      </c>
      <c r="E425">
        <v>2</v>
      </c>
      <c r="F425">
        <v>1</v>
      </c>
      <c r="G425">
        <v>2</v>
      </c>
      <c r="H425">
        <v>6</v>
      </c>
      <c r="I425" t="s">
        <v>122</v>
      </c>
    </row>
    <row r="426" spans="1:9" ht="15">
      <c r="A426" s="56" t="s">
        <v>853</v>
      </c>
      <c r="B426" s="56" t="s">
        <v>824</v>
      </c>
      <c r="C426" s="56" t="s">
        <v>320</v>
      </c>
      <c r="D426" s="56">
        <v>2.5</v>
      </c>
      <c r="E426">
        <v>2</v>
      </c>
      <c r="F426">
        <v>1</v>
      </c>
      <c r="G426">
        <v>2</v>
      </c>
      <c r="H426">
        <v>7.5</v>
      </c>
      <c r="I426" t="s">
        <v>122</v>
      </c>
    </row>
    <row r="427" spans="1:9" ht="15">
      <c r="A427" s="56" t="s">
        <v>854</v>
      </c>
      <c r="B427" s="56" t="s">
        <v>824</v>
      </c>
      <c r="C427" s="56" t="s">
        <v>320</v>
      </c>
      <c r="D427" s="56">
        <v>1.5</v>
      </c>
      <c r="E427">
        <v>1.75</v>
      </c>
      <c r="F427">
        <v>1</v>
      </c>
      <c r="G427">
        <v>2</v>
      </c>
      <c r="H427">
        <v>6.25</v>
      </c>
      <c r="I427" t="s">
        <v>122</v>
      </c>
    </row>
    <row r="428" spans="1:9" ht="15">
      <c r="A428" s="56" t="s">
        <v>826</v>
      </c>
      <c r="B428" s="56" t="s">
        <v>827</v>
      </c>
      <c r="C428" s="56" t="s">
        <v>320</v>
      </c>
      <c r="D428" s="56">
        <v>1</v>
      </c>
      <c r="E428">
        <v>2</v>
      </c>
      <c r="F428">
        <v>1</v>
      </c>
      <c r="G428">
        <v>3</v>
      </c>
      <c r="H428">
        <v>7</v>
      </c>
      <c r="I428" t="s">
        <v>122</v>
      </c>
    </row>
    <row r="429" spans="1:9" ht="15">
      <c r="A429" s="56" t="s">
        <v>828</v>
      </c>
      <c r="B429" s="56" t="s">
        <v>827</v>
      </c>
      <c r="C429" s="56" t="s">
        <v>320</v>
      </c>
      <c r="D429" s="56">
        <v>2.5</v>
      </c>
      <c r="E429">
        <v>2</v>
      </c>
      <c r="F429">
        <v>1.5</v>
      </c>
      <c r="G429">
        <v>1</v>
      </c>
      <c r="H429">
        <v>7</v>
      </c>
      <c r="I429" t="s">
        <v>122</v>
      </c>
    </row>
    <row r="430" spans="1:9" ht="15">
      <c r="A430" s="56" t="s">
        <v>829</v>
      </c>
      <c r="B430" s="56" t="s">
        <v>827</v>
      </c>
      <c r="C430" s="56" t="s">
        <v>320</v>
      </c>
      <c r="D430" s="56">
        <v>2.5</v>
      </c>
      <c r="E430">
        <v>2</v>
      </c>
      <c r="F430">
        <v>1.75</v>
      </c>
      <c r="G430">
        <v>1</v>
      </c>
      <c r="H430">
        <v>7.25</v>
      </c>
      <c r="I430" t="s">
        <v>122</v>
      </c>
    </row>
    <row r="431" spans="1:9" ht="15">
      <c r="A431" s="56" t="s">
        <v>830</v>
      </c>
      <c r="B431" s="56" t="s">
        <v>827</v>
      </c>
      <c r="C431" s="56" t="s">
        <v>320</v>
      </c>
      <c r="D431" s="56">
        <v>2.5</v>
      </c>
      <c r="E431">
        <v>2</v>
      </c>
      <c r="F431">
        <v>1.5</v>
      </c>
      <c r="G431">
        <v>1</v>
      </c>
      <c r="H431">
        <v>7</v>
      </c>
      <c r="I431" t="s">
        <v>122</v>
      </c>
    </row>
    <row r="432" spans="1:9" ht="15">
      <c r="A432" s="56" t="s">
        <v>831</v>
      </c>
      <c r="B432" s="56" t="s">
        <v>827</v>
      </c>
      <c r="C432" s="56" t="s">
        <v>320</v>
      </c>
      <c r="D432" s="56">
        <v>2.5</v>
      </c>
      <c r="E432">
        <v>2</v>
      </c>
      <c r="F432">
        <v>1.75</v>
      </c>
      <c r="G432">
        <v>2</v>
      </c>
      <c r="H432">
        <v>8.25</v>
      </c>
      <c r="I432" t="s">
        <v>122</v>
      </c>
    </row>
    <row r="433" spans="1:9" ht="15">
      <c r="A433" s="56" t="s">
        <v>832</v>
      </c>
      <c r="B433" s="56" t="s">
        <v>827</v>
      </c>
      <c r="C433" s="56" t="s">
        <v>320</v>
      </c>
      <c r="D433" s="56">
        <v>2</v>
      </c>
      <c r="E433">
        <v>2</v>
      </c>
      <c r="F433">
        <v>1</v>
      </c>
      <c r="G433">
        <v>2</v>
      </c>
      <c r="H433">
        <v>7</v>
      </c>
      <c r="I433" t="s">
        <v>122</v>
      </c>
    </row>
    <row r="434" spans="1:9" ht="15">
      <c r="A434" s="56" t="s">
        <v>855</v>
      </c>
      <c r="B434" s="56" t="s">
        <v>833</v>
      </c>
      <c r="C434" s="56" t="s">
        <v>320</v>
      </c>
      <c r="D434" s="56">
        <v>3</v>
      </c>
      <c r="E434">
        <v>2</v>
      </c>
      <c r="F434">
        <v>1</v>
      </c>
      <c r="G434">
        <v>2</v>
      </c>
      <c r="H434">
        <v>8</v>
      </c>
      <c r="I434" t="s">
        <v>122</v>
      </c>
    </row>
    <row r="435" spans="1:9" ht="15">
      <c r="A435" s="56" t="s">
        <v>856</v>
      </c>
      <c r="B435" s="56" t="s">
        <v>833</v>
      </c>
      <c r="C435" s="56" t="s">
        <v>320</v>
      </c>
      <c r="D435" s="56">
        <v>3</v>
      </c>
      <c r="E435">
        <v>2</v>
      </c>
      <c r="F435">
        <v>1</v>
      </c>
      <c r="G435">
        <v>3</v>
      </c>
      <c r="H435">
        <v>9</v>
      </c>
      <c r="I435" t="s">
        <v>122</v>
      </c>
    </row>
    <row r="436" spans="1:9" ht="15">
      <c r="A436" s="56" t="s">
        <v>834</v>
      </c>
      <c r="B436" s="56" t="s">
        <v>835</v>
      </c>
      <c r="C436" s="56" t="s">
        <v>320</v>
      </c>
      <c r="D436" s="56">
        <v>2.5</v>
      </c>
      <c r="E436">
        <v>2</v>
      </c>
      <c r="F436">
        <v>1</v>
      </c>
      <c r="G436">
        <v>1</v>
      </c>
      <c r="H436">
        <v>6.5</v>
      </c>
      <c r="I436" t="s">
        <v>122</v>
      </c>
    </row>
    <row r="437" spans="1:9" ht="15">
      <c r="A437" s="56" t="s">
        <v>857</v>
      </c>
      <c r="B437" s="56" t="s">
        <v>835</v>
      </c>
      <c r="C437" s="56" t="s">
        <v>320</v>
      </c>
      <c r="D437" s="56">
        <v>2.5</v>
      </c>
      <c r="E437">
        <v>2</v>
      </c>
      <c r="F437">
        <v>2</v>
      </c>
      <c r="G437">
        <v>2</v>
      </c>
      <c r="H437">
        <v>8.5</v>
      </c>
      <c r="I437" t="s">
        <v>122</v>
      </c>
    </row>
    <row r="438" spans="1:9" ht="15">
      <c r="A438" s="56" t="s">
        <v>836</v>
      </c>
      <c r="B438" s="56" t="s">
        <v>837</v>
      </c>
      <c r="C438" s="56" t="s">
        <v>320</v>
      </c>
      <c r="D438" s="56">
        <v>3</v>
      </c>
      <c r="E438">
        <v>2</v>
      </c>
      <c r="F438">
        <v>2</v>
      </c>
      <c r="G438">
        <v>3</v>
      </c>
      <c r="H438">
        <v>10</v>
      </c>
      <c r="I438" t="s">
        <v>121</v>
      </c>
    </row>
    <row r="439" spans="1:9" ht="15">
      <c r="A439" s="56" t="s">
        <v>838</v>
      </c>
      <c r="B439" s="56" t="s">
        <v>839</v>
      </c>
      <c r="C439" s="56" t="s">
        <v>320</v>
      </c>
      <c r="D439" s="56">
        <v>3</v>
      </c>
      <c r="E439">
        <v>2</v>
      </c>
      <c r="F439">
        <v>2</v>
      </c>
      <c r="G439">
        <v>3</v>
      </c>
      <c r="H439">
        <v>10</v>
      </c>
      <c r="I439" t="s">
        <v>121</v>
      </c>
    </row>
    <row r="440" spans="1:9" ht="15">
      <c r="A440" s="56" t="s">
        <v>840</v>
      </c>
      <c r="B440" s="56" t="s">
        <v>839</v>
      </c>
      <c r="C440" s="56" t="s">
        <v>320</v>
      </c>
      <c r="D440" s="56">
        <v>3</v>
      </c>
      <c r="E440">
        <v>2</v>
      </c>
      <c r="F440">
        <v>2</v>
      </c>
      <c r="G440">
        <v>3</v>
      </c>
      <c r="H440">
        <v>10</v>
      </c>
      <c r="I440" t="s">
        <v>121</v>
      </c>
    </row>
    <row r="441" spans="1:9" ht="15">
      <c r="A441" s="56" t="s">
        <v>861</v>
      </c>
      <c r="B441" s="56" t="s">
        <v>839</v>
      </c>
      <c r="C441" s="56" t="s">
        <v>320</v>
      </c>
      <c r="D441" s="56">
        <v>3</v>
      </c>
      <c r="E441">
        <v>2</v>
      </c>
      <c r="F441">
        <v>2</v>
      </c>
      <c r="G441">
        <v>3</v>
      </c>
      <c r="H441">
        <v>10</v>
      </c>
      <c r="I441" t="s">
        <v>121</v>
      </c>
    </row>
    <row r="442" spans="1:9" ht="15">
      <c r="A442" s="56" t="s">
        <v>841</v>
      </c>
      <c r="B442" s="56" t="s">
        <v>839</v>
      </c>
      <c r="C442" s="56" t="s">
        <v>320</v>
      </c>
      <c r="D442" s="56">
        <v>3</v>
      </c>
      <c r="E442">
        <v>2</v>
      </c>
      <c r="F442">
        <v>2</v>
      </c>
      <c r="G442">
        <v>3</v>
      </c>
      <c r="H442">
        <v>10</v>
      </c>
      <c r="I442" t="s">
        <v>121</v>
      </c>
    </row>
    <row r="443" spans="1:9" ht="15">
      <c r="A443" s="56" t="s">
        <v>842</v>
      </c>
      <c r="B443" s="56" t="s">
        <v>839</v>
      </c>
      <c r="C443" s="56" t="s">
        <v>320</v>
      </c>
      <c r="D443" s="56">
        <v>3</v>
      </c>
      <c r="E443">
        <v>2</v>
      </c>
      <c r="F443">
        <v>2</v>
      </c>
      <c r="G443">
        <v>3</v>
      </c>
      <c r="H443">
        <v>10</v>
      </c>
      <c r="I443" t="s">
        <v>121</v>
      </c>
    </row>
    <row r="444" spans="1:9" ht="15">
      <c r="A444" s="56" t="s">
        <v>868</v>
      </c>
      <c r="B444" s="56" t="s">
        <v>843</v>
      </c>
      <c r="C444" s="56" t="s">
        <v>320</v>
      </c>
      <c r="D444" s="56">
        <v>2.5</v>
      </c>
      <c r="E444">
        <v>2</v>
      </c>
      <c r="F444">
        <v>2</v>
      </c>
      <c r="G444">
        <v>2</v>
      </c>
      <c r="H444">
        <v>8.5</v>
      </c>
      <c r="I444" t="s">
        <v>122</v>
      </c>
    </row>
    <row r="445" spans="1:9" ht="15">
      <c r="A445" s="56" t="s">
        <v>763</v>
      </c>
      <c r="B445" s="56" t="s">
        <v>764</v>
      </c>
      <c r="C445" s="56" t="s">
        <v>320</v>
      </c>
      <c r="D445" s="56">
        <v>1.25</v>
      </c>
      <c r="E445">
        <v>2</v>
      </c>
      <c r="F445">
        <v>1</v>
      </c>
      <c r="G445">
        <v>3</v>
      </c>
      <c r="H445">
        <v>7.25</v>
      </c>
      <c r="I445" t="s">
        <v>122</v>
      </c>
    </row>
    <row r="446" spans="1:9" ht="15">
      <c r="A446" s="56" t="s">
        <v>844</v>
      </c>
      <c r="B446" s="56" t="s">
        <v>845</v>
      </c>
      <c r="C446" s="56" t="s">
        <v>320</v>
      </c>
      <c r="D446" s="56">
        <v>2</v>
      </c>
      <c r="E446">
        <v>2</v>
      </c>
      <c r="F446">
        <v>1</v>
      </c>
      <c r="G446">
        <v>1</v>
      </c>
      <c r="H446">
        <v>6</v>
      </c>
      <c r="I446" t="s">
        <v>122</v>
      </c>
    </row>
    <row r="447" spans="1:9" ht="15">
      <c r="A447" s="56" t="s">
        <v>174</v>
      </c>
      <c r="B447" s="56" t="s">
        <v>846</v>
      </c>
      <c r="C447" s="56" t="s">
        <v>320</v>
      </c>
      <c r="D447" s="56">
        <v>2</v>
      </c>
      <c r="E447">
        <v>2</v>
      </c>
      <c r="F447">
        <v>1</v>
      </c>
      <c r="G447">
        <v>1</v>
      </c>
      <c r="H447">
        <v>6</v>
      </c>
      <c r="I447" t="s">
        <v>122</v>
      </c>
    </row>
    <row r="448" spans="1:9" ht="15">
      <c r="A448" s="56" t="s">
        <v>175</v>
      </c>
      <c r="B448" s="56" t="s">
        <v>846</v>
      </c>
      <c r="C448" s="56" t="s">
        <v>320</v>
      </c>
      <c r="D448" s="56">
        <v>2.5</v>
      </c>
      <c r="E448">
        <v>2</v>
      </c>
      <c r="F448">
        <v>1.5</v>
      </c>
      <c r="G448">
        <v>3</v>
      </c>
      <c r="H448">
        <v>9</v>
      </c>
      <c r="I448" t="s">
        <v>122</v>
      </c>
    </row>
    <row r="449" spans="1:9" ht="15">
      <c r="A449" s="56" t="s">
        <v>173</v>
      </c>
      <c r="B449" s="56" t="s">
        <v>766</v>
      </c>
      <c r="C449" s="56" t="s">
        <v>320</v>
      </c>
      <c r="D449" s="56">
        <v>3</v>
      </c>
      <c r="E449">
        <v>2</v>
      </c>
      <c r="F449">
        <v>1</v>
      </c>
      <c r="G449">
        <v>2</v>
      </c>
      <c r="H449">
        <v>8</v>
      </c>
      <c r="I449" t="s">
        <v>122</v>
      </c>
    </row>
    <row r="450" spans="1:9" ht="15">
      <c r="A450" s="56" t="s">
        <v>765</v>
      </c>
      <c r="B450" s="56" t="s">
        <v>766</v>
      </c>
      <c r="C450" s="56" t="s">
        <v>320</v>
      </c>
      <c r="D450" s="56">
        <v>2.5</v>
      </c>
      <c r="E450">
        <v>1.5</v>
      </c>
      <c r="F450">
        <v>1</v>
      </c>
      <c r="G450">
        <v>2</v>
      </c>
      <c r="H450">
        <v>7</v>
      </c>
      <c r="I450" t="s">
        <v>122</v>
      </c>
    </row>
    <row r="451" spans="1:9" ht="15">
      <c r="A451" s="56" t="s">
        <v>871</v>
      </c>
      <c r="B451" s="56" t="s">
        <v>847</v>
      </c>
      <c r="C451" s="56" t="s">
        <v>320</v>
      </c>
      <c r="D451" s="56">
        <v>3</v>
      </c>
      <c r="E451">
        <v>2</v>
      </c>
      <c r="F451">
        <v>1</v>
      </c>
      <c r="G451">
        <v>1</v>
      </c>
      <c r="H451">
        <v>7</v>
      </c>
      <c r="I451" t="s">
        <v>122</v>
      </c>
    </row>
    <row r="452" spans="1:9" ht="15">
      <c r="A452" s="56" t="s">
        <v>872</v>
      </c>
      <c r="B452" s="56" t="s">
        <v>848</v>
      </c>
      <c r="C452" s="56" t="s">
        <v>320</v>
      </c>
      <c r="D452" s="56">
        <v>2.5</v>
      </c>
      <c r="E452">
        <v>2</v>
      </c>
      <c r="F452">
        <v>1</v>
      </c>
      <c r="G452">
        <v>1</v>
      </c>
      <c r="H452">
        <v>6.5</v>
      </c>
      <c r="I452" t="s">
        <v>122</v>
      </c>
    </row>
    <row r="453" spans="1:9" ht="15">
      <c r="A453" s="56" t="s">
        <v>849</v>
      </c>
      <c r="B453" s="56" t="s">
        <v>850</v>
      </c>
      <c r="C453" s="56" t="s">
        <v>320</v>
      </c>
      <c r="D453" s="56">
        <v>2.5</v>
      </c>
      <c r="E453">
        <v>2</v>
      </c>
      <c r="F453">
        <v>1</v>
      </c>
      <c r="G453">
        <v>3</v>
      </c>
      <c r="H453">
        <v>8.5</v>
      </c>
      <c r="I453" t="s">
        <v>122</v>
      </c>
    </row>
    <row r="454" spans="1:9" ht="15">
      <c r="A454" s="56" t="s">
        <v>858</v>
      </c>
      <c r="B454" s="56" t="s">
        <v>850</v>
      </c>
      <c r="C454" s="56" t="s">
        <v>320</v>
      </c>
      <c r="D454" s="56">
        <v>3</v>
      </c>
      <c r="E454">
        <v>2</v>
      </c>
      <c r="F454">
        <v>1.75</v>
      </c>
      <c r="G454">
        <v>3</v>
      </c>
      <c r="H454">
        <v>9.75</v>
      </c>
      <c r="I454" t="s">
        <v>122</v>
      </c>
    </row>
    <row r="455" spans="1:9" ht="15">
      <c r="A455" s="56" t="s">
        <v>859</v>
      </c>
      <c r="B455" s="56" t="s">
        <v>850</v>
      </c>
      <c r="C455" s="56" t="s">
        <v>320</v>
      </c>
      <c r="D455" s="56">
        <v>2.5</v>
      </c>
      <c r="E455">
        <v>2</v>
      </c>
      <c r="F455">
        <v>1</v>
      </c>
      <c r="G455">
        <v>2</v>
      </c>
      <c r="H455">
        <v>7.5</v>
      </c>
      <c r="I455" t="s">
        <v>122</v>
      </c>
    </row>
    <row r="456" spans="1:9" ht="15">
      <c r="A456" s="56" t="s">
        <v>860</v>
      </c>
      <c r="B456" s="56" t="s">
        <v>850</v>
      </c>
      <c r="C456" s="56" t="s">
        <v>320</v>
      </c>
      <c r="D456" s="56">
        <v>2.5</v>
      </c>
      <c r="E456">
        <v>2</v>
      </c>
      <c r="F456">
        <v>1</v>
      </c>
      <c r="G456">
        <v>3</v>
      </c>
      <c r="H456">
        <v>8.5</v>
      </c>
      <c r="I456" t="s">
        <v>122</v>
      </c>
    </row>
    <row r="457" spans="1:4" ht="15">
      <c r="A457" s="56"/>
      <c r="B457" s="56"/>
      <c r="C457" s="56"/>
      <c r="D457" s="56"/>
    </row>
    <row r="458" spans="1:4" ht="15">
      <c r="A458" s="56"/>
      <c r="B458" s="56"/>
      <c r="C458" s="56"/>
      <c r="D458" s="56"/>
    </row>
    <row r="459" spans="1:4" ht="15">
      <c r="A459" s="56"/>
      <c r="B459" s="56"/>
      <c r="C459" s="56"/>
      <c r="D459" s="56"/>
    </row>
    <row r="460" spans="1:4" ht="15">
      <c r="A460" s="56"/>
      <c r="B460" s="56"/>
      <c r="C460" s="56"/>
      <c r="D460" s="56"/>
    </row>
    <row r="461" spans="1:4" ht="15">
      <c r="A461" s="56"/>
      <c r="B461" s="56"/>
      <c r="C461" s="56"/>
      <c r="D461" s="56"/>
    </row>
    <row r="462" spans="1:4" ht="15">
      <c r="A462" s="56"/>
      <c r="B462" s="56"/>
      <c r="C462" s="56"/>
      <c r="D462" s="56"/>
    </row>
    <row r="463" spans="1:4" ht="15">
      <c r="A463" s="56"/>
      <c r="B463" s="56"/>
      <c r="C463" s="56"/>
      <c r="D463" s="56"/>
    </row>
    <row r="464" spans="1:4" ht="15">
      <c r="A464" s="56"/>
      <c r="B464" s="56"/>
      <c r="C464" s="56"/>
      <c r="D464" s="56"/>
    </row>
    <row r="465" spans="1:4" ht="15">
      <c r="A465" s="56"/>
      <c r="B465" s="56"/>
      <c r="C465" s="56"/>
      <c r="D465" s="56"/>
    </row>
    <row r="466" spans="1:4" ht="15">
      <c r="A466" s="56"/>
      <c r="B466" s="56"/>
      <c r="C466" s="56"/>
      <c r="D466" s="56"/>
    </row>
    <row r="467" spans="1:4" ht="15">
      <c r="A467" s="56"/>
      <c r="B467" s="56"/>
      <c r="C467" s="56"/>
      <c r="D467" s="56"/>
    </row>
    <row r="468" spans="1:4" ht="15">
      <c r="A468" s="56"/>
      <c r="B468" s="56"/>
      <c r="C468" s="56"/>
      <c r="D468" s="56"/>
    </row>
    <row r="469" spans="1:4" ht="15">
      <c r="A469" s="56"/>
      <c r="B469" s="56"/>
      <c r="C469" s="56"/>
      <c r="D469" s="56"/>
    </row>
    <row r="470" spans="1:4" ht="15">
      <c r="A470" s="56"/>
      <c r="B470" s="56"/>
      <c r="C470" s="56"/>
      <c r="D470" s="56"/>
    </row>
    <row r="471" spans="1:4" ht="15">
      <c r="A471" s="56"/>
      <c r="B471" s="56"/>
      <c r="C471" s="56"/>
      <c r="D471" s="56"/>
    </row>
    <row r="472" spans="1:4" ht="15">
      <c r="A472" s="56"/>
      <c r="B472" s="56"/>
      <c r="C472" s="56"/>
      <c r="D472" s="56"/>
    </row>
    <row r="473" spans="1:4" ht="15">
      <c r="A473" s="56"/>
      <c r="B473" s="56"/>
      <c r="C473" s="56"/>
      <c r="D473" s="56"/>
    </row>
    <row r="474" spans="1:4" ht="15">
      <c r="A474" s="56"/>
      <c r="B474" s="56"/>
      <c r="C474" s="56"/>
      <c r="D474" s="56"/>
    </row>
    <row r="475" spans="1:4" ht="15">
      <c r="A475" s="56"/>
      <c r="B475" s="56"/>
      <c r="C475" s="56"/>
      <c r="D475" s="56"/>
    </row>
    <row r="476" spans="1:4" ht="15">
      <c r="A476" s="56"/>
      <c r="B476" s="56"/>
      <c r="C476" s="56"/>
      <c r="D476" s="56"/>
    </row>
    <row r="477" spans="1:4" ht="15">
      <c r="A477" s="56"/>
      <c r="B477" s="56"/>
      <c r="C477" s="56"/>
      <c r="D477" s="56"/>
    </row>
    <row r="478" spans="1:4" ht="15">
      <c r="A478" s="56"/>
      <c r="B478" s="56"/>
      <c r="C478" s="56"/>
      <c r="D478" s="56"/>
    </row>
    <row r="479" spans="1:4" ht="15">
      <c r="A479" s="56"/>
      <c r="B479" s="56"/>
      <c r="C479" s="56"/>
      <c r="D479" s="56"/>
    </row>
    <row r="480" spans="1:4" ht="15">
      <c r="A480" s="56"/>
      <c r="B480" s="56"/>
      <c r="C480" s="56"/>
      <c r="D480" s="56"/>
    </row>
    <row r="481" spans="1:4" ht="15">
      <c r="A481" s="56"/>
      <c r="B481" s="56"/>
      <c r="C481" s="56"/>
      <c r="D481" s="56"/>
    </row>
    <row r="482" spans="1:4" ht="15">
      <c r="A482" s="56"/>
      <c r="B482" s="56"/>
      <c r="C482" s="56"/>
      <c r="D482" s="56"/>
    </row>
    <row r="483" spans="1:4" ht="15">
      <c r="A483" s="56"/>
      <c r="B483" s="56"/>
      <c r="C483" s="56"/>
      <c r="D483" s="56"/>
    </row>
    <row r="484" spans="1:4" ht="15">
      <c r="A484" s="56"/>
      <c r="B484" s="56"/>
      <c r="C484" s="56"/>
      <c r="D484" s="56"/>
    </row>
    <row r="485" spans="1:4" ht="15">
      <c r="A485" s="56"/>
      <c r="B485" s="56"/>
      <c r="C485" s="56"/>
      <c r="D485" s="56"/>
    </row>
    <row r="486" spans="1:4" ht="15">
      <c r="A486" s="56"/>
      <c r="B486" s="56"/>
      <c r="C486" s="56"/>
      <c r="D486" s="56"/>
    </row>
    <row r="487" spans="1:4" ht="15">
      <c r="A487" s="56"/>
      <c r="B487" s="56"/>
      <c r="C487" s="56"/>
      <c r="D487" s="56"/>
    </row>
    <row r="488" spans="1:4" ht="15">
      <c r="A488" s="56"/>
      <c r="B488" s="56"/>
      <c r="C488" s="56"/>
      <c r="D488" s="56"/>
    </row>
    <row r="489" spans="1:4" ht="15">
      <c r="A489" s="56"/>
      <c r="B489" s="56"/>
      <c r="C489" s="56"/>
      <c r="D489" s="56"/>
    </row>
    <row r="490" spans="1:4" ht="15">
      <c r="A490" s="56"/>
      <c r="B490" s="56"/>
      <c r="C490" s="56"/>
      <c r="D490" s="56"/>
    </row>
    <row r="491" spans="1:4" ht="15">
      <c r="A491" s="56"/>
      <c r="B491" s="56"/>
      <c r="C491" s="56"/>
      <c r="D491" s="56"/>
    </row>
    <row r="492" spans="1:4" ht="15">
      <c r="A492" s="56"/>
      <c r="B492" s="56"/>
      <c r="C492" s="56"/>
      <c r="D492" s="56"/>
    </row>
    <row r="493" spans="1:4" ht="15">
      <c r="A493" s="56"/>
      <c r="B493" s="56"/>
      <c r="C493" s="56"/>
      <c r="D493" s="56"/>
    </row>
    <row r="494" spans="1:4" ht="15">
      <c r="A494" s="56"/>
      <c r="B494" s="56"/>
      <c r="C494" s="56"/>
      <c r="D494" s="56"/>
    </row>
    <row r="495" spans="1:4" ht="15">
      <c r="A495" s="56"/>
      <c r="B495" s="56"/>
      <c r="C495" s="56"/>
      <c r="D495" s="56"/>
    </row>
    <row r="496" spans="1:4" ht="15">
      <c r="A496" s="56"/>
      <c r="B496" s="56"/>
      <c r="C496" s="56"/>
      <c r="D496" s="56"/>
    </row>
    <row r="497" spans="1:4" ht="15">
      <c r="A497" s="56"/>
      <c r="B497" s="56"/>
      <c r="C497" s="56"/>
      <c r="D497" s="56"/>
    </row>
    <row r="498" spans="1:4" ht="15">
      <c r="A498" s="56"/>
      <c r="B498" s="56"/>
      <c r="C498" s="56"/>
      <c r="D498" s="56"/>
    </row>
    <row r="499" spans="1:4" ht="15">
      <c r="A499" s="56"/>
      <c r="B499" s="56"/>
      <c r="C499" s="56"/>
      <c r="D499" s="56"/>
    </row>
    <row r="500" spans="1:4" ht="15">
      <c r="A500" s="56"/>
      <c r="B500" s="56"/>
      <c r="C500" s="56"/>
      <c r="D500" s="56"/>
    </row>
    <row r="501" spans="1:4" ht="15">
      <c r="A501" s="56"/>
      <c r="B501" s="56"/>
      <c r="C501" s="56"/>
      <c r="D501" s="56"/>
    </row>
    <row r="502" spans="1:4" ht="15">
      <c r="A502" s="56"/>
      <c r="B502" s="56"/>
      <c r="C502" s="56"/>
      <c r="D502" s="56"/>
    </row>
    <row r="503" spans="1:4" ht="15">
      <c r="A503" s="56"/>
      <c r="B503" s="56"/>
      <c r="C503" s="56"/>
      <c r="D503" s="56"/>
    </row>
    <row r="504" spans="1:4" ht="15">
      <c r="A504" s="56"/>
      <c r="B504" s="56"/>
      <c r="C504" s="56"/>
      <c r="D504" s="56"/>
    </row>
    <row r="505" spans="1:4" ht="15">
      <c r="A505" s="56"/>
      <c r="B505" s="56"/>
      <c r="C505" s="56"/>
      <c r="D505" s="56"/>
    </row>
    <row r="506" spans="1:4" ht="15">
      <c r="A506" s="56"/>
      <c r="B506" s="56"/>
      <c r="C506" s="56"/>
      <c r="D506" s="56"/>
    </row>
    <row r="507" spans="1:4" ht="15">
      <c r="A507" s="56"/>
      <c r="B507" s="56"/>
      <c r="C507" s="56"/>
      <c r="D507" s="56"/>
    </row>
    <row r="508" spans="1:4" ht="15">
      <c r="A508" s="56"/>
      <c r="B508" s="56"/>
      <c r="C508" s="56"/>
      <c r="D508" s="56"/>
    </row>
    <row r="509" spans="1:4" ht="15">
      <c r="A509" s="56"/>
      <c r="B509" s="56"/>
      <c r="C509" s="56"/>
      <c r="D509" s="56"/>
    </row>
    <row r="510" spans="1:4" ht="15">
      <c r="A510" s="56"/>
      <c r="B510" s="56"/>
      <c r="C510" s="56"/>
      <c r="D510" s="56"/>
    </row>
    <row r="511" spans="1:4" ht="15">
      <c r="A511" s="56"/>
      <c r="B511" s="56"/>
      <c r="C511" s="56"/>
      <c r="D511" s="56"/>
    </row>
    <row r="512" spans="1:4" ht="15">
      <c r="A512" s="56"/>
      <c r="B512" s="56"/>
      <c r="C512" s="56"/>
      <c r="D512" s="56"/>
    </row>
    <row r="513" spans="1:4" ht="15">
      <c r="A513" s="56"/>
      <c r="B513" s="56"/>
      <c r="C513" s="56"/>
      <c r="D513" s="56"/>
    </row>
    <row r="514" spans="1:4" ht="15">
      <c r="A514" s="56"/>
      <c r="B514" s="56"/>
      <c r="C514" s="56"/>
      <c r="D514" s="56"/>
    </row>
    <row r="515" spans="1:4" ht="15">
      <c r="A515" s="56"/>
      <c r="B515" s="56"/>
      <c r="C515" s="56"/>
      <c r="D515" s="56"/>
    </row>
    <row r="516" spans="1:4" ht="15">
      <c r="A516" s="56"/>
      <c r="B516" s="56"/>
      <c r="C516" s="56"/>
      <c r="D516" s="56"/>
    </row>
    <row r="517" spans="1:4" ht="15">
      <c r="A517" s="56"/>
      <c r="B517" s="56"/>
      <c r="C517" s="56"/>
      <c r="D517" s="56"/>
    </row>
    <row r="518" spans="1:4" ht="15">
      <c r="A518" s="56"/>
      <c r="B518" s="56"/>
      <c r="C518" s="56"/>
      <c r="D518" s="56"/>
    </row>
    <row r="519" spans="1:4" ht="15">
      <c r="A519" s="56"/>
      <c r="B519" s="56"/>
      <c r="C519" s="56"/>
      <c r="D519" s="56"/>
    </row>
    <row r="520" spans="1:4" ht="15">
      <c r="A520" s="56"/>
      <c r="B520" s="56"/>
      <c r="C520" s="56"/>
      <c r="D520" s="56"/>
    </row>
    <row r="521" spans="1:4" ht="15">
      <c r="A521" s="56"/>
      <c r="B521" s="56"/>
      <c r="C521" s="56"/>
      <c r="D521" s="56"/>
    </row>
    <row r="522" spans="1:4" ht="15">
      <c r="A522" s="56"/>
      <c r="B522" s="56"/>
      <c r="C522" s="56"/>
      <c r="D522" s="56"/>
    </row>
    <row r="523" spans="1:4" ht="15">
      <c r="A523" s="56"/>
      <c r="B523" s="56"/>
      <c r="C523" s="56"/>
      <c r="D523" s="56"/>
    </row>
    <row r="524" spans="1:4" ht="15">
      <c r="A524" s="56"/>
      <c r="B524" s="56"/>
      <c r="C524" s="56"/>
      <c r="D524" s="56"/>
    </row>
    <row r="525" spans="1:4" ht="15">
      <c r="A525" s="56"/>
      <c r="B525" s="56"/>
      <c r="C525" s="56"/>
      <c r="D525" s="56"/>
    </row>
    <row r="526" spans="1:4" ht="15">
      <c r="A526" s="56"/>
      <c r="B526" s="56"/>
      <c r="C526" s="56"/>
      <c r="D526" s="56"/>
    </row>
    <row r="527" spans="1:4" ht="15">
      <c r="A527" s="56"/>
      <c r="B527" s="56"/>
      <c r="C527" s="56"/>
      <c r="D527" s="56"/>
    </row>
    <row r="528" spans="1:4" ht="15">
      <c r="A528" s="56"/>
      <c r="B528" s="56"/>
      <c r="C528" s="56"/>
      <c r="D528" s="56"/>
    </row>
    <row r="529" spans="1:4" ht="15">
      <c r="A529" s="56"/>
      <c r="B529" s="56"/>
      <c r="C529" s="56"/>
      <c r="D529" s="56"/>
    </row>
    <row r="530" spans="1:4" ht="15">
      <c r="A530" s="56"/>
      <c r="B530" s="56"/>
      <c r="C530" s="56"/>
      <c r="D530" s="56"/>
    </row>
    <row r="531" spans="1:4" ht="15">
      <c r="A531" s="56"/>
      <c r="B531" s="56"/>
      <c r="C531" s="56"/>
      <c r="D531" s="56"/>
    </row>
    <row r="532" spans="1:4" ht="15">
      <c r="A532" s="56"/>
      <c r="B532" s="56"/>
      <c r="C532" s="56"/>
      <c r="D532" s="56"/>
    </row>
    <row r="533" spans="1:4" ht="15">
      <c r="A533" s="56"/>
      <c r="B533" s="56"/>
      <c r="C533" s="56"/>
      <c r="D533" s="56"/>
    </row>
    <row r="534" spans="1:4" ht="15">
      <c r="A534" s="56"/>
      <c r="B534" s="56"/>
      <c r="C534" s="56"/>
      <c r="D534" s="56"/>
    </row>
    <row r="535" spans="1:4" ht="15">
      <c r="A535" s="56"/>
      <c r="B535" s="56"/>
      <c r="C535" s="56"/>
      <c r="D535" s="56"/>
    </row>
    <row r="536" spans="1:4" ht="15">
      <c r="A536" s="56"/>
      <c r="B536" s="56"/>
      <c r="C536" s="56"/>
      <c r="D536" s="56"/>
    </row>
    <row r="537" spans="1:4" ht="15">
      <c r="A537" s="56"/>
      <c r="B537" s="56"/>
      <c r="C537" s="56"/>
      <c r="D537" s="56"/>
    </row>
    <row r="538" spans="1:4" ht="15">
      <c r="A538" s="56"/>
      <c r="B538" s="56"/>
      <c r="C538" s="56"/>
      <c r="D538" s="56"/>
    </row>
    <row r="539" spans="1:4" ht="15">
      <c r="A539" s="56"/>
      <c r="B539" s="56"/>
      <c r="C539" s="56"/>
      <c r="D539" s="56"/>
    </row>
    <row r="540" spans="1:4" ht="15">
      <c r="A540" s="56"/>
      <c r="B540" s="56"/>
      <c r="C540" s="56"/>
      <c r="D540" s="56"/>
    </row>
    <row r="541" spans="1:4" ht="15">
      <c r="A541" s="56"/>
      <c r="B541" s="56"/>
      <c r="C541" s="56"/>
      <c r="D541" s="56"/>
    </row>
    <row r="542" spans="1:4" ht="15">
      <c r="A542" s="56"/>
      <c r="B542" s="56"/>
      <c r="C542" s="56"/>
      <c r="D542" s="56"/>
    </row>
    <row r="543" spans="1:4" ht="15">
      <c r="A543" s="56"/>
      <c r="B543" s="56"/>
      <c r="C543" s="56"/>
      <c r="D543" s="56"/>
    </row>
    <row r="544" spans="1:4" ht="15">
      <c r="A544" s="56"/>
      <c r="B544" s="56"/>
      <c r="C544" s="56"/>
      <c r="D544" s="56"/>
    </row>
    <row r="545" spans="1:4" ht="15">
      <c r="A545" s="56"/>
      <c r="B545" s="56"/>
      <c r="C545" s="56"/>
      <c r="D545" s="56"/>
    </row>
    <row r="546" spans="1:4" ht="15">
      <c r="A546" s="56"/>
      <c r="B546" s="56"/>
      <c r="C546" s="56"/>
      <c r="D546" s="56"/>
    </row>
    <row r="547" spans="1:4" ht="15">
      <c r="A547" s="56"/>
      <c r="B547" s="56"/>
      <c r="C547" s="56"/>
      <c r="D547" s="56"/>
    </row>
    <row r="548" spans="1:4" ht="15">
      <c r="A548" s="56"/>
      <c r="B548" s="56"/>
      <c r="C548" s="56"/>
      <c r="D548" s="56"/>
    </row>
    <row r="549" spans="1:4" ht="15">
      <c r="A549" s="56"/>
      <c r="B549" s="56"/>
      <c r="C549" s="56"/>
      <c r="D549" s="56"/>
    </row>
    <row r="550" spans="1:4" ht="15">
      <c r="A550" s="56"/>
      <c r="B550" s="56"/>
      <c r="C550" s="56"/>
      <c r="D550" s="56"/>
    </row>
    <row r="551" spans="1:4" ht="15">
      <c r="A551" s="56"/>
      <c r="B551" s="56"/>
      <c r="C551" s="56"/>
      <c r="D551" s="56"/>
    </row>
    <row r="552" spans="1:4" ht="15">
      <c r="A552" s="56"/>
      <c r="B552" s="56"/>
      <c r="C552" s="56"/>
      <c r="D552" s="56"/>
    </row>
    <row r="553" spans="1:4" ht="15">
      <c r="A553" s="56"/>
      <c r="B553" s="56"/>
      <c r="C553" s="56"/>
      <c r="D553" s="56"/>
    </row>
    <row r="554" spans="1:4" ht="15">
      <c r="A554" s="56"/>
      <c r="B554" s="56"/>
      <c r="C554" s="56"/>
      <c r="D554" s="56"/>
    </row>
    <row r="555" spans="1:4" ht="15">
      <c r="A555" s="56"/>
      <c r="B555" s="56"/>
      <c r="C555" s="56"/>
      <c r="D555" s="56"/>
    </row>
    <row r="556" spans="1:4" ht="15">
      <c r="A556" s="56"/>
      <c r="B556" s="56"/>
      <c r="C556" s="56"/>
      <c r="D556" s="56"/>
    </row>
    <row r="557" spans="1:4" ht="15">
      <c r="A557" s="56"/>
      <c r="B557" s="56"/>
      <c r="C557" s="56"/>
      <c r="D557" s="56"/>
    </row>
    <row r="558" spans="1:4" ht="15">
      <c r="A558" s="56"/>
      <c r="B558" s="56"/>
      <c r="C558" s="56"/>
      <c r="D558" s="56"/>
    </row>
    <row r="559" spans="1:4" ht="15">
      <c r="A559" s="56"/>
      <c r="B559" s="56"/>
      <c r="C559" s="56"/>
      <c r="D559" s="56"/>
    </row>
    <row r="560" spans="1:4" ht="15">
      <c r="A560" s="56"/>
      <c r="B560" s="56"/>
      <c r="C560" s="56"/>
      <c r="D560" s="56"/>
    </row>
    <row r="561" spans="1:4" ht="15">
      <c r="A561" s="56"/>
      <c r="B561" s="56"/>
      <c r="C561" s="56"/>
      <c r="D561" s="56"/>
    </row>
    <row r="562" spans="1:4" ht="15">
      <c r="A562" s="56"/>
      <c r="B562" s="56"/>
      <c r="C562" s="56"/>
      <c r="D562" s="56"/>
    </row>
    <row r="563" spans="1:4" ht="15">
      <c r="A563" s="56"/>
      <c r="B563" s="56"/>
      <c r="C563" s="56"/>
      <c r="D563" s="56"/>
    </row>
    <row r="564" spans="1:4" ht="15">
      <c r="A564" s="56"/>
      <c r="B564" s="56"/>
      <c r="C564" s="56"/>
      <c r="D564" s="56"/>
    </row>
    <row r="565" spans="1:4" ht="15">
      <c r="A565" s="56"/>
      <c r="B565" s="56"/>
      <c r="C565" s="56"/>
      <c r="D565" s="56"/>
    </row>
    <row r="566" spans="1:4" ht="15">
      <c r="A566" s="56"/>
      <c r="B566" s="56"/>
      <c r="C566" s="56"/>
      <c r="D566" s="56"/>
    </row>
    <row r="567" spans="1:4" ht="15">
      <c r="A567" s="56"/>
      <c r="B567" s="56"/>
      <c r="C567" s="56"/>
      <c r="D567" s="56"/>
    </row>
    <row r="568" spans="1:4" ht="15">
      <c r="A568" s="56"/>
      <c r="B568" s="56"/>
      <c r="C568" s="56"/>
      <c r="D568" s="56"/>
    </row>
    <row r="569" spans="1:4" ht="15">
      <c r="A569" s="56"/>
      <c r="B569" s="56"/>
      <c r="C569" s="56"/>
      <c r="D569" s="56"/>
    </row>
    <row r="570" spans="1:4" ht="15">
      <c r="A570" s="56"/>
      <c r="B570" s="56"/>
      <c r="C570" s="56"/>
      <c r="D570" s="56"/>
    </row>
    <row r="571" spans="1:4" ht="15">
      <c r="A571" s="56"/>
      <c r="B571" s="56"/>
      <c r="C571" s="56"/>
      <c r="D571" s="56"/>
    </row>
    <row r="572" spans="1:4" ht="15">
      <c r="A572" s="56"/>
      <c r="B572" s="56"/>
      <c r="C572" s="56"/>
      <c r="D572" s="56"/>
    </row>
    <row r="573" spans="1:4" ht="15">
      <c r="A573" s="56"/>
      <c r="B573" s="56"/>
      <c r="C573" s="56"/>
      <c r="D573" s="56"/>
    </row>
    <row r="574" spans="1:4" ht="15">
      <c r="A574" s="56"/>
      <c r="B574" s="56"/>
      <c r="C574" s="56"/>
      <c r="D574" s="56"/>
    </row>
  </sheetData>
  <autoFilter ref="A1:I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6083-F124-433F-B64A-97C8EE90688C}">
  <sheetPr codeName="Hoja1"/>
  <dimension ref="A1:D35"/>
  <sheetViews>
    <sheetView workbookViewId="0" topLeftCell="A1">
      <selection activeCell="G19" sqref="G19"/>
    </sheetView>
  </sheetViews>
  <sheetFormatPr defaultColWidth="11.421875" defaultRowHeight="15"/>
  <cols>
    <col min="1" max="1" width="19.28125" style="53" bestFit="1" customWidth="1"/>
    <col min="2" max="2" width="99.28125" style="53" bestFit="1" customWidth="1"/>
    <col min="3" max="3" width="255.7109375" style="53" bestFit="1" customWidth="1"/>
    <col min="4" max="4" width="46.421875" style="53" bestFit="1" customWidth="1"/>
    <col min="5" max="16384" width="11.421875" style="53" customWidth="1"/>
  </cols>
  <sheetData>
    <row r="1" spans="1:4" ht="15">
      <c r="A1" s="52" t="s">
        <v>179</v>
      </c>
      <c r="B1" s="52" t="s">
        <v>180</v>
      </c>
      <c r="C1" s="52" t="s">
        <v>181</v>
      </c>
      <c r="D1" s="52" t="s">
        <v>182</v>
      </c>
    </row>
    <row r="2" spans="1:4" ht="15">
      <c r="A2" s="52" t="s">
        <v>13</v>
      </c>
      <c r="B2" s="52" t="s">
        <v>183</v>
      </c>
      <c r="C2" s="52" t="s">
        <v>184</v>
      </c>
      <c r="D2" s="52" t="s">
        <v>185</v>
      </c>
    </row>
    <row r="3" spans="1:4" ht="15">
      <c r="A3" s="52" t="s">
        <v>186</v>
      </c>
      <c r="B3" s="52" t="s">
        <v>187</v>
      </c>
      <c r="C3" s="52" t="s">
        <v>188</v>
      </c>
      <c r="D3" s="52" t="s">
        <v>189</v>
      </c>
    </row>
    <row r="4" spans="1:4" ht="15">
      <c r="A4" s="52" t="s">
        <v>190</v>
      </c>
      <c r="B4" s="52" t="s">
        <v>191</v>
      </c>
      <c r="C4" s="52" t="s">
        <v>192</v>
      </c>
      <c r="D4" s="52" t="s">
        <v>193</v>
      </c>
    </row>
    <row r="5" spans="1:4" ht="15">
      <c r="A5" s="52" t="s">
        <v>194</v>
      </c>
      <c r="B5" s="52" t="s">
        <v>195</v>
      </c>
      <c r="C5" s="52" t="s">
        <v>196</v>
      </c>
      <c r="D5" s="52" t="s">
        <v>197</v>
      </c>
    </row>
    <row r="6" spans="1:4" ht="15">
      <c r="A6" s="52" t="s">
        <v>198</v>
      </c>
      <c r="B6" s="52" t="s">
        <v>199</v>
      </c>
      <c r="C6" s="52" t="s">
        <v>200</v>
      </c>
      <c r="D6" s="52" t="s">
        <v>201</v>
      </c>
    </row>
    <row r="7" spans="1:4" ht="15">
      <c r="A7" s="52" t="s">
        <v>202</v>
      </c>
      <c r="B7" s="52" t="s">
        <v>203</v>
      </c>
      <c r="C7" s="52" t="s">
        <v>204</v>
      </c>
      <c r="D7" s="52" t="s">
        <v>205</v>
      </c>
    </row>
    <row r="8" spans="1:4" ht="15">
      <c r="A8" s="52" t="s">
        <v>206</v>
      </c>
      <c r="B8" s="52" t="s">
        <v>207</v>
      </c>
      <c r="C8" s="52" t="s">
        <v>208</v>
      </c>
      <c r="D8" s="52" t="s">
        <v>209</v>
      </c>
    </row>
    <row r="9" spans="1:4" ht="15">
      <c r="A9" s="52" t="s">
        <v>210</v>
      </c>
      <c r="B9" s="52" t="s">
        <v>211</v>
      </c>
      <c r="C9" s="52" t="s">
        <v>212</v>
      </c>
      <c r="D9" s="52" t="s">
        <v>213</v>
      </c>
    </row>
    <row r="10" spans="1:4" ht="15">
      <c r="A10" s="52" t="s">
        <v>214</v>
      </c>
      <c r="B10" s="52" t="s">
        <v>215</v>
      </c>
      <c r="C10" s="52" t="s">
        <v>216</v>
      </c>
      <c r="D10" s="52" t="s">
        <v>217</v>
      </c>
    </row>
    <row r="11" spans="1:4" ht="15">
      <c r="A11" s="52" t="s">
        <v>218</v>
      </c>
      <c r="B11" s="52" t="s">
        <v>219</v>
      </c>
      <c r="C11" s="52" t="s">
        <v>220</v>
      </c>
      <c r="D11" s="52" t="s">
        <v>189</v>
      </c>
    </row>
    <row r="12" spans="1:4" ht="15">
      <c r="A12" s="52" t="s">
        <v>221</v>
      </c>
      <c r="B12" s="52" t="s">
        <v>222</v>
      </c>
      <c r="C12" s="52" t="s">
        <v>223</v>
      </c>
      <c r="D12" s="52" t="s">
        <v>224</v>
      </c>
    </row>
    <row r="13" spans="1:4" ht="15">
      <c r="A13" s="52" t="s">
        <v>225</v>
      </c>
      <c r="B13" s="52" t="s">
        <v>226</v>
      </c>
      <c r="C13" s="52" t="s">
        <v>227</v>
      </c>
      <c r="D13" s="52" t="s">
        <v>228</v>
      </c>
    </row>
    <row r="14" spans="1:4" ht="15">
      <c r="A14" s="52" t="s">
        <v>229</v>
      </c>
      <c r="B14" s="52" t="s">
        <v>230</v>
      </c>
      <c r="C14" s="52" t="s">
        <v>231</v>
      </c>
      <c r="D14" s="54" t="s">
        <v>232</v>
      </c>
    </row>
    <row r="15" spans="1:4" ht="15">
      <c r="A15" s="52" t="s">
        <v>233</v>
      </c>
      <c r="B15" s="52" t="s">
        <v>234</v>
      </c>
      <c r="C15" s="52" t="s">
        <v>235</v>
      </c>
      <c r="D15" s="52" t="s">
        <v>236</v>
      </c>
    </row>
    <row r="16" spans="1:4" ht="15">
      <c r="A16" s="52" t="s">
        <v>237</v>
      </c>
      <c r="B16" s="52" t="s">
        <v>238</v>
      </c>
      <c r="C16" s="52" t="s">
        <v>239</v>
      </c>
      <c r="D16" s="52" t="s">
        <v>240</v>
      </c>
    </row>
    <row r="17" spans="1:4" ht="15">
      <c r="A17" s="52" t="s">
        <v>241</v>
      </c>
      <c r="B17" s="52" t="s">
        <v>242</v>
      </c>
      <c r="C17" s="52" t="s">
        <v>243</v>
      </c>
      <c r="D17" s="52" t="s">
        <v>244</v>
      </c>
    </row>
    <row r="18" spans="1:4" ht="15">
      <c r="A18" s="52" t="s">
        <v>245</v>
      </c>
      <c r="B18" s="52" t="s">
        <v>246</v>
      </c>
      <c r="C18" s="52" t="s">
        <v>247</v>
      </c>
      <c r="D18" s="52" t="s">
        <v>248</v>
      </c>
    </row>
    <row r="19" spans="1:4" ht="15">
      <c r="A19" s="52" t="s">
        <v>249</v>
      </c>
      <c r="B19" s="52" t="s">
        <v>250</v>
      </c>
      <c r="C19" s="52" t="s">
        <v>251</v>
      </c>
      <c r="D19" s="52" t="s">
        <v>252</v>
      </c>
    </row>
    <row r="20" spans="1:4" ht="15">
      <c r="A20" s="52" t="s">
        <v>253</v>
      </c>
      <c r="B20" s="55" t="s">
        <v>254</v>
      </c>
      <c r="C20" s="52" t="s">
        <v>255</v>
      </c>
      <c r="D20" s="52" t="s">
        <v>256</v>
      </c>
    </row>
    <row r="21" spans="1:4" ht="15">
      <c r="A21" s="52" t="s">
        <v>257</v>
      </c>
      <c r="B21" s="52" t="s">
        <v>258</v>
      </c>
      <c r="C21" s="52" t="s">
        <v>259</v>
      </c>
      <c r="D21" s="52" t="s">
        <v>260</v>
      </c>
    </row>
    <row r="22" spans="1:4" ht="15">
      <c r="A22" s="52" t="s">
        <v>261</v>
      </c>
      <c r="B22" s="52" t="s">
        <v>262</v>
      </c>
      <c r="C22" s="52" t="s">
        <v>263</v>
      </c>
      <c r="D22" s="52" t="s">
        <v>264</v>
      </c>
    </row>
    <row r="23" spans="1:4" ht="15">
      <c r="A23" s="52" t="s">
        <v>265</v>
      </c>
      <c r="B23" s="52" t="s">
        <v>266</v>
      </c>
      <c r="C23" s="52" t="s">
        <v>267</v>
      </c>
      <c r="D23" s="52" t="s">
        <v>268</v>
      </c>
    </row>
    <row r="24" spans="1:4" ht="15">
      <c r="A24" s="52" t="s">
        <v>269</v>
      </c>
      <c r="B24" s="52" t="s">
        <v>270</v>
      </c>
      <c r="C24" s="52" t="s">
        <v>271</v>
      </c>
      <c r="D24" s="52" t="s">
        <v>272</v>
      </c>
    </row>
    <row r="25" spans="1:4" ht="15">
      <c r="A25" s="52" t="s">
        <v>273</v>
      </c>
      <c r="B25" s="55" t="s">
        <v>274</v>
      </c>
      <c r="C25" s="52" t="s">
        <v>275</v>
      </c>
      <c r="D25" s="52" t="s">
        <v>276</v>
      </c>
    </row>
    <row r="26" spans="1:4" ht="15">
      <c r="A26" s="52" t="s">
        <v>277</v>
      </c>
      <c r="B26" s="52" t="s">
        <v>278</v>
      </c>
      <c r="C26" s="52" t="s">
        <v>279</v>
      </c>
      <c r="D26" s="52" t="s">
        <v>280</v>
      </c>
    </row>
    <row r="27" spans="1:4" ht="15">
      <c r="A27" s="52" t="s">
        <v>281</v>
      </c>
      <c r="B27" s="52" t="s">
        <v>282</v>
      </c>
      <c r="C27" s="52" t="s">
        <v>283</v>
      </c>
      <c r="D27" s="54" t="s">
        <v>284</v>
      </c>
    </row>
    <row r="28" spans="1:4" ht="15">
      <c r="A28" s="52" t="s">
        <v>285</v>
      </c>
      <c r="B28" s="52" t="s">
        <v>286</v>
      </c>
      <c r="C28" s="52" t="s">
        <v>287</v>
      </c>
      <c r="D28" s="54" t="s">
        <v>288</v>
      </c>
    </row>
    <row r="29" spans="1:4" ht="15">
      <c r="A29" s="52" t="s">
        <v>289</v>
      </c>
      <c r="B29" s="52" t="s">
        <v>290</v>
      </c>
      <c r="C29" s="52" t="s">
        <v>291</v>
      </c>
      <c r="D29" s="52" t="s">
        <v>292</v>
      </c>
    </row>
    <row r="30" spans="1:4" ht="15">
      <c r="A30" s="52" t="s">
        <v>293</v>
      </c>
      <c r="B30" s="52" t="s">
        <v>294</v>
      </c>
      <c r="C30" s="52" t="s">
        <v>295</v>
      </c>
      <c r="D30" s="52" t="s">
        <v>296</v>
      </c>
    </row>
    <row r="31" spans="1:4" ht="15">
      <c r="A31" s="52" t="s">
        <v>297</v>
      </c>
      <c r="B31" s="52" t="s">
        <v>298</v>
      </c>
      <c r="C31" s="52" t="s">
        <v>299</v>
      </c>
      <c r="D31" s="52" t="s">
        <v>300</v>
      </c>
    </row>
    <row r="32" spans="1:4" ht="15">
      <c r="A32" s="52" t="s">
        <v>301</v>
      </c>
      <c r="B32" s="52" t="s">
        <v>302</v>
      </c>
      <c r="C32" s="52" t="s">
        <v>303</v>
      </c>
      <c r="D32" s="52" t="s">
        <v>304</v>
      </c>
    </row>
    <row r="33" spans="1:4" ht="15">
      <c r="A33" s="52" t="s">
        <v>305</v>
      </c>
      <c r="B33" s="55" t="s">
        <v>306</v>
      </c>
      <c r="C33" s="52" t="s">
        <v>307</v>
      </c>
      <c r="D33" s="52" t="s">
        <v>308</v>
      </c>
    </row>
    <row r="34" spans="1:4" ht="15">
      <c r="A34" s="52" t="s">
        <v>309</v>
      </c>
      <c r="B34" s="52" t="s">
        <v>310</v>
      </c>
      <c r="C34" s="52" t="s">
        <v>311</v>
      </c>
      <c r="D34" s="52" t="s">
        <v>312</v>
      </c>
    </row>
    <row r="35" spans="1:4" ht="15">
      <c r="A35" s="52" t="s">
        <v>313</v>
      </c>
      <c r="B35" s="52" t="s">
        <v>314</v>
      </c>
      <c r="C35" s="52" t="s">
        <v>315</v>
      </c>
      <c r="D35" s="52" t="s">
        <v>316</v>
      </c>
    </row>
  </sheetData>
  <hyperlinks>
    <hyperlink ref="D14" r:id="rId1" display="https://es.wikipedia.org/wiki/Corporaciones_Aut%C3%B3nomas_Regionales - cite_note-9"/>
    <hyperlink ref="D27" r:id="rId2" display="https://es.wikipedia.org/wiki/Corporaciones_Aut%C3%B3nomas_Regionales - cite_note-10"/>
    <hyperlink ref="D28" r:id="rId3" display="https://es.wikipedia.org/wiki/Corporaciones_Aut%C3%B3nomas_Regionales - cite_note-11"/>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44DC-5946-4E16-B11E-C6BEEF7CDFFD}">
  <sheetPr codeName="Hoja5"/>
  <dimension ref="A1:M22"/>
  <sheetViews>
    <sheetView zoomScale="80" zoomScaleNormal="80" workbookViewId="0" topLeftCell="A1">
      <selection activeCell="O6" sqref="O6"/>
    </sheetView>
  </sheetViews>
  <sheetFormatPr defaultColWidth="11.421875" defaultRowHeight="15"/>
  <cols>
    <col min="1" max="1" width="20.57421875" style="138" customWidth="1"/>
    <col min="2" max="2" width="7.7109375" style="126" customWidth="1"/>
    <col min="3" max="3" width="11.421875" style="126" customWidth="1"/>
    <col min="4" max="4" width="14.00390625" style="126" customWidth="1"/>
    <col min="5" max="10" width="12.00390625" style="126" customWidth="1"/>
    <col min="11" max="11" width="7.57421875" style="126" customWidth="1"/>
    <col min="12" max="19" width="11.421875" style="138" customWidth="1"/>
    <col min="20" max="16384" width="11.421875" style="126" customWidth="1"/>
  </cols>
  <sheetData>
    <row r="1" spans="1:12" ht="21">
      <c r="A1" s="135"/>
      <c r="B1" s="127"/>
      <c r="C1" s="127"/>
      <c r="D1" s="127"/>
      <c r="E1" s="127"/>
      <c r="F1" s="127"/>
      <c r="G1" s="127"/>
      <c r="H1" s="127"/>
      <c r="I1" s="127"/>
      <c r="J1" s="127"/>
      <c r="K1" s="128"/>
      <c r="L1" s="179"/>
    </row>
    <row r="2" spans="1:12" ht="27.75">
      <c r="A2" s="136"/>
      <c r="B2" s="198" t="s">
        <v>919</v>
      </c>
      <c r="C2" s="198"/>
      <c r="D2" s="198"/>
      <c r="E2" s="198"/>
      <c r="F2" s="198"/>
      <c r="G2" s="198"/>
      <c r="H2" s="198"/>
      <c r="I2" s="198"/>
      <c r="J2" s="198"/>
      <c r="K2" s="130"/>
      <c r="L2" s="179"/>
    </row>
    <row r="3" spans="1:12" ht="24.75">
      <c r="A3" s="136"/>
      <c r="B3" s="199" t="s">
        <v>929</v>
      </c>
      <c r="C3" s="199"/>
      <c r="D3" s="199"/>
      <c r="E3" s="199"/>
      <c r="F3" s="199"/>
      <c r="G3" s="199"/>
      <c r="H3" s="199"/>
      <c r="I3" s="199"/>
      <c r="J3" s="199"/>
      <c r="K3" s="130"/>
      <c r="L3" s="179"/>
    </row>
    <row r="4" spans="1:12" ht="15">
      <c r="A4" s="136"/>
      <c r="B4" s="129"/>
      <c r="C4" s="129"/>
      <c r="D4" s="129"/>
      <c r="E4" s="129"/>
      <c r="F4" s="129"/>
      <c r="G4" s="129"/>
      <c r="H4" s="129"/>
      <c r="I4" s="129"/>
      <c r="J4" s="129"/>
      <c r="K4" s="130"/>
      <c r="L4" s="179"/>
    </row>
    <row r="5" spans="1:12" ht="21" customHeight="1">
      <c r="A5" s="136"/>
      <c r="B5" s="197" t="str">
        <f>"De acuerdo al análisis de la información proporcionada por el demandante respecto a las caracteristicas de su obligación, sus preferencias y las caracteristicas ambientales del ecosistema a compensar, se sugiere realizar la compensación del proyecto "&amp;ENTRADAS_DEMANDA!$B$1&amp;" a través de la siguiente unidad transaccional:"</f>
        <v>De acuerdo al análisis de la información proporcionada por el demandante respecto a las caracteristicas de su obligación, sus preferencias y las caracteristicas ambientales del ecosistema a compensar, se sugiere realizar la compensación del proyecto  a través de la siguiente unidad transaccional:</v>
      </c>
      <c r="C5" s="197"/>
      <c r="D5" s="197"/>
      <c r="E5" s="197"/>
      <c r="F5" s="197"/>
      <c r="G5" s="197"/>
      <c r="H5" s="197"/>
      <c r="I5" s="197"/>
      <c r="J5" s="197"/>
      <c r="K5" s="131"/>
      <c r="L5" s="180"/>
    </row>
    <row r="6" spans="1:12" ht="21">
      <c r="A6" s="136"/>
      <c r="B6" s="197"/>
      <c r="C6" s="197"/>
      <c r="D6" s="197"/>
      <c r="E6" s="197"/>
      <c r="F6" s="197"/>
      <c r="G6" s="197"/>
      <c r="H6" s="197"/>
      <c r="I6" s="197"/>
      <c r="J6" s="197"/>
      <c r="K6" s="131"/>
      <c r="L6" s="180"/>
    </row>
    <row r="7" spans="1:12" ht="15">
      <c r="A7" s="136"/>
      <c r="B7" s="197"/>
      <c r="C7" s="197"/>
      <c r="D7" s="197"/>
      <c r="E7" s="197"/>
      <c r="F7" s="197"/>
      <c r="G7" s="197"/>
      <c r="H7" s="197"/>
      <c r="I7" s="197"/>
      <c r="J7" s="197"/>
      <c r="K7" s="131"/>
      <c r="L7" s="180"/>
    </row>
    <row r="8" spans="1:12" ht="15">
      <c r="A8" s="136"/>
      <c r="B8" s="197"/>
      <c r="C8" s="197"/>
      <c r="D8" s="197"/>
      <c r="E8" s="197"/>
      <c r="F8" s="197"/>
      <c r="G8" s="197"/>
      <c r="H8" s="197"/>
      <c r="I8" s="197"/>
      <c r="J8" s="197"/>
      <c r="K8" s="131"/>
      <c r="L8" s="180"/>
    </row>
    <row r="9" spans="1:12" ht="21">
      <c r="A9" s="136"/>
      <c r="B9" s="134" t="s">
        <v>920</v>
      </c>
      <c r="C9" s="129" t="s">
        <v>922</v>
      </c>
      <c r="D9" s="129"/>
      <c r="E9" s="129" t="str">
        <f>ENTRADAS_DEMANDA!$B$7&amp;" hectáreas"</f>
        <v xml:space="preserve"> hectáreas</v>
      </c>
      <c r="F9" s="129"/>
      <c r="G9" s="129"/>
      <c r="H9" s="129"/>
      <c r="I9" s="129"/>
      <c r="J9" s="129"/>
      <c r="K9" s="130"/>
      <c r="L9" s="179"/>
    </row>
    <row r="10" spans="1:12" ht="15">
      <c r="A10" s="136"/>
      <c r="B10" s="129"/>
      <c r="C10" s="129" t="s">
        <v>923</v>
      </c>
      <c r="D10" s="129"/>
      <c r="E10" s="129" t="e">
        <f>CALCULOS_DEMANDA!$B$25</f>
        <v>#N/A</v>
      </c>
      <c r="F10" s="129"/>
      <c r="G10" s="129"/>
      <c r="H10" s="129"/>
      <c r="I10" s="129"/>
      <c r="J10" s="129"/>
      <c r="K10" s="130"/>
      <c r="L10" s="179"/>
    </row>
    <row r="11" spans="1:13" ht="21" customHeight="1">
      <c r="A11" s="136"/>
      <c r="B11" s="129"/>
      <c r="C11" s="129" t="s">
        <v>924</v>
      </c>
      <c r="D11" s="129"/>
      <c r="E11" s="197">
        <f>ENTRADAS_DEMANDA!$B$6</f>
        <v>0</v>
      </c>
      <c r="F11" s="197"/>
      <c r="G11" s="197"/>
      <c r="H11" s="197"/>
      <c r="I11" s="197"/>
      <c r="J11" s="197"/>
      <c r="K11" s="131"/>
      <c r="L11" s="180"/>
      <c r="M11" s="180"/>
    </row>
    <row r="12" spans="1:13" ht="15">
      <c r="A12" s="136"/>
      <c r="B12" s="129"/>
      <c r="C12" s="129"/>
      <c r="D12" s="129"/>
      <c r="E12" s="197"/>
      <c r="F12" s="197"/>
      <c r="G12" s="197"/>
      <c r="H12" s="197"/>
      <c r="I12" s="197"/>
      <c r="J12" s="197"/>
      <c r="K12" s="131"/>
      <c r="L12" s="180"/>
      <c r="M12" s="180"/>
    </row>
    <row r="13" spans="1:13" ht="21">
      <c r="A13" s="136"/>
      <c r="B13" s="129"/>
      <c r="C13" s="129"/>
      <c r="D13" s="129"/>
      <c r="E13" s="197"/>
      <c r="F13" s="197"/>
      <c r="G13" s="197"/>
      <c r="H13" s="197"/>
      <c r="I13" s="197"/>
      <c r="J13" s="197"/>
      <c r="K13" s="131"/>
      <c r="L13" s="180"/>
      <c r="M13" s="180"/>
    </row>
    <row r="14" spans="1:12" ht="21" customHeight="1">
      <c r="A14" s="136"/>
      <c r="B14" s="129"/>
      <c r="C14" s="129" t="s">
        <v>925</v>
      </c>
      <c r="D14" s="129"/>
      <c r="E14" s="197" t="str">
        <f>"Subcuenca "&amp;ENTRADAS_DEMANDA!$B$9&amp;", cuenca "&amp;ENTRADAS_DEMANDA!$B$8&amp;", municipio de "&amp;ENTRADAS_DEMANDA!$B$10&amp;", preferíblemente en jurisdicción de "&amp;ENTRADAS_DEMANDA!B10</f>
        <v xml:space="preserve">Subcuenca , cuenca , municipio de , preferíblemente en jurisdicción de </v>
      </c>
      <c r="F14" s="197"/>
      <c r="G14" s="197"/>
      <c r="H14" s="197"/>
      <c r="I14" s="197"/>
      <c r="J14" s="197"/>
      <c r="K14" s="130"/>
      <c r="L14" s="179"/>
    </row>
    <row r="15" spans="1:12" ht="15">
      <c r="A15" s="136"/>
      <c r="B15" s="129"/>
      <c r="C15" s="129"/>
      <c r="D15" s="129"/>
      <c r="E15" s="197"/>
      <c r="F15" s="197"/>
      <c r="G15" s="197"/>
      <c r="H15" s="197"/>
      <c r="I15" s="197"/>
      <c r="J15" s="197"/>
      <c r="K15" s="130"/>
      <c r="L15" s="179"/>
    </row>
    <row r="16" spans="1:12" ht="15">
      <c r="A16" s="136"/>
      <c r="B16" s="129"/>
      <c r="C16" s="129" t="s">
        <v>926</v>
      </c>
      <c r="D16" s="129"/>
      <c r="E16" s="129" t="str">
        <f>ENTRADAS_DEMANDA!$B$5&amp;" años"</f>
        <v xml:space="preserve"> años</v>
      </c>
      <c r="F16" s="129"/>
      <c r="G16" s="129"/>
      <c r="H16" s="129"/>
      <c r="I16" s="129"/>
      <c r="J16" s="129"/>
      <c r="K16" s="130"/>
      <c r="L16" s="179"/>
    </row>
    <row r="17" spans="1:12" ht="15">
      <c r="A17" s="136"/>
      <c r="B17" s="129"/>
      <c r="C17" s="129"/>
      <c r="D17" s="129"/>
      <c r="E17" s="129"/>
      <c r="F17" s="129"/>
      <c r="G17" s="129"/>
      <c r="H17" s="129"/>
      <c r="I17" s="129"/>
      <c r="J17" s="129"/>
      <c r="K17" s="130"/>
      <c r="L17" s="179"/>
    </row>
    <row r="18" spans="1:12" ht="21" customHeight="1">
      <c r="A18" s="136"/>
      <c r="B18" s="134" t="s">
        <v>921</v>
      </c>
      <c r="C18" s="129" t="s">
        <v>927</v>
      </c>
      <c r="D18" s="129"/>
      <c r="E18" s="197" t="e">
        <f>"2."&amp;CALCULOS_DEMANDA!$C$25</f>
        <v>#N/A</v>
      </c>
      <c r="F18" s="197"/>
      <c r="G18" s="197"/>
      <c r="H18" s="197"/>
      <c r="I18" s="197"/>
      <c r="J18" s="197"/>
      <c r="K18" s="130"/>
      <c r="L18" s="179"/>
    </row>
    <row r="19" spans="1:12" ht="15">
      <c r="A19" s="136"/>
      <c r="B19" s="129"/>
      <c r="C19" s="129" t="s">
        <v>928</v>
      </c>
      <c r="D19" s="129"/>
      <c r="E19" s="197"/>
      <c r="F19" s="197"/>
      <c r="G19" s="197"/>
      <c r="H19" s="197"/>
      <c r="I19" s="197"/>
      <c r="J19" s="197"/>
      <c r="K19" s="130"/>
      <c r="L19" s="179"/>
    </row>
    <row r="20" spans="1:11" ht="21" customHeight="1">
      <c r="A20" s="136"/>
      <c r="B20" s="129"/>
      <c r="C20" s="129"/>
      <c r="D20" s="129"/>
      <c r="E20" s="197" t="e">
        <f>"3."&amp;CALCULOS_DEMANDA!$D$25</f>
        <v>#N/A</v>
      </c>
      <c r="F20" s="197"/>
      <c r="G20" s="197"/>
      <c r="H20" s="197"/>
      <c r="I20" s="197"/>
      <c r="J20" s="197"/>
      <c r="K20" s="130"/>
    </row>
    <row r="21" spans="1:11" ht="15">
      <c r="A21" s="136"/>
      <c r="B21" s="129"/>
      <c r="C21" s="129"/>
      <c r="D21" s="129"/>
      <c r="E21" s="197"/>
      <c r="F21" s="197"/>
      <c r="G21" s="197"/>
      <c r="H21" s="197"/>
      <c r="I21" s="197"/>
      <c r="J21" s="197"/>
      <c r="K21" s="130"/>
    </row>
    <row r="22" spans="1:11" ht="21.75" thickBot="1">
      <c r="A22" s="137"/>
      <c r="B22" s="132"/>
      <c r="C22" s="132"/>
      <c r="D22" s="132"/>
      <c r="E22" s="132"/>
      <c r="F22" s="132"/>
      <c r="G22" s="132"/>
      <c r="H22" s="132"/>
      <c r="I22" s="132"/>
      <c r="J22" s="132"/>
      <c r="K22" s="133"/>
    </row>
    <row r="23" s="138" customFormat="1" ht="15"/>
    <row r="24" s="138" customFormat="1" ht="15"/>
    <row r="25" s="138" customFormat="1" ht="15"/>
    <row r="26" s="138" customFormat="1" ht="15"/>
    <row r="27" s="138" customFormat="1" ht="15"/>
    <row r="28" s="138" customFormat="1" ht="15"/>
    <row r="29" s="138" customFormat="1" ht="15"/>
    <row r="30" s="138" customFormat="1" ht="15"/>
    <row r="31" s="138" customFormat="1" ht="15"/>
    <row r="32" s="138" customFormat="1" ht="15"/>
    <row r="33" s="138" customFormat="1" ht="15"/>
    <row r="34" s="138" customFormat="1" ht="15"/>
    <row r="35" s="138" customFormat="1" ht="15"/>
  </sheetData>
  <mergeCells count="7">
    <mergeCell ref="E20:J21"/>
    <mergeCell ref="E11:J13"/>
    <mergeCell ref="E14:J15"/>
    <mergeCell ref="B2:J2"/>
    <mergeCell ref="B3:J3"/>
    <mergeCell ref="B5:J8"/>
    <mergeCell ref="E18:J19"/>
  </mergeCells>
  <printOptions/>
  <pageMargins left="0.25" right="0.25" top="0.75" bottom="0.75" header="0.3" footer="0.3"/>
  <pageSetup horizontalDpi="600" verticalDpi="600" orientation="landscape" r:id="rId6"/>
  <drawing r:id="rId3"/>
  <legacyDrawing r:id="rId2"/>
  <controls>
    <control shapeId="7169" r:id="rId1" name="CommandButton1"/>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747B-7B54-4A82-A624-E40CFEA79F46}">
  <sheetPr codeName="Hoja10"/>
  <dimension ref="A1:M23"/>
  <sheetViews>
    <sheetView zoomScale="80" zoomScaleNormal="80" workbookViewId="0" topLeftCell="A1">
      <selection activeCell="E21" sqref="E21:J22"/>
    </sheetView>
  </sheetViews>
  <sheetFormatPr defaultColWidth="11.421875" defaultRowHeight="15"/>
  <cols>
    <col min="1" max="1" width="20.57421875" style="138" customWidth="1"/>
    <col min="2" max="2" width="7.7109375" style="126" customWidth="1"/>
    <col min="3" max="3" width="11.421875" style="126" customWidth="1"/>
    <col min="4" max="4" width="18.421875" style="126" customWidth="1"/>
    <col min="5" max="9" width="12.00390625" style="126" customWidth="1"/>
    <col min="10" max="10" width="3.8515625" style="126" customWidth="1"/>
    <col min="11" max="11" width="7.57421875" style="126" customWidth="1"/>
    <col min="12" max="22" width="11.421875" style="138" customWidth="1"/>
    <col min="23" max="16384" width="11.421875" style="126" customWidth="1"/>
  </cols>
  <sheetData>
    <row r="1" spans="1:12" ht="21">
      <c r="A1" s="135"/>
      <c r="B1" s="127"/>
      <c r="C1" s="127"/>
      <c r="D1" s="127"/>
      <c r="E1" s="127"/>
      <c r="F1" s="127"/>
      <c r="G1" s="127"/>
      <c r="H1" s="127"/>
      <c r="I1" s="127"/>
      <c r="J1" s="127"/>
      <c r="K1" s="128"/>
      <c r="L1" s="179"/>
    </row>
    <row r="2" spans="1:12" ht="27.75">
      <c r="A2" s="136"/>
      <c r="B2" s="198" t="s">
        <v>930</v>
      </c>
      <c r="C2" s="198"/>
      <c r="D2" s="198"/>
      <c r="E2" s="198"/>
      <c r="F2" s="198"/>
      <c r="G2" s="198"/>
      <c r="H2" s="198"/>
      <c r="I2" s="198"/>
      <c r="J2" s="198"/>
      <c r="K2" s="130"/>
      <c r="L2" s="179"/>
    </row>
    <row r="3" spans="1:12" ht="24.75">
      <c r="A3" s="136"/>
      <c r="B3" s="199" t="s">
        <v>929</v>
      </c>
      <c r="C3" s="199"/>
      <c r="D3" s="199"/>
      <c r="E3" s="199"/>
      <c r="F3" s="199"/>
      <c r="G3" s="199"/>
      <c r="H3" s="199"/>
      <c r="I3" s="199"/>
      <c r="J3" s="199"/>
      <c r="K3" s="130"/>
      <c r="L3" s="179"/>
    </row>
    <row r="4" spans="1:12" ht="15">
      <c r="A4" s="136"/>
      <c r="B4" s="129"/>
      <c r="C4" s="129"/>
      <c r="D4" s="129"/>
      <c r="E4" s="129"/>
      <c r="F4" s="129"/>
      <c r="G4" s="129"/>
      <c r="H4" s="129"/>
      <c r="I4" s="129"/>
      <c r="J4" s="129"/>
      <c r="K4" s="130"/>
      <c r="L4" s="179"/>
    </row>
    <row r="5" spans="1:12" ht="21" customHeight="1">
      <c r="A5" s="136"/>
      <c r="B5" s="197" t="str">
        <f>"De acuerdo al análisis de la información proporcionada por el oferente respecto a sus preferencias y las caracteristicas de su predio, se sugiere ofertar "&amp;ENTRADAS_OFERTA!$B$2&amp;" a través de la siguiente unidad transaccional:"</f>
        <v>De acuerdo al análisis de la información proporcionada por el oferente respecto a sus preferencias y las caracteristicas de su predio, se sugiere ofertar  a través de la siguiente unidad transaccional:</v>
      </c>
      <c r="C5" s="197"/>
      <c r="D5" s="197"/>
      <c r="E5" s="197"/>
      <c r="F5" s="197"/>
      <c r="G5" s="197"/>
      <c r="H5" s="197"/>
      <c r="I5" s="197"/>
      <c r="J5" s="197"/>
      <c r="K5" s="131"/>
      <c r="L5" s="180"/>
    </row>
    <row r="6" spans="1:12" ht="21">
      <c r="A6" s="136"/>
      <c r="B6" s="197"/>
      <c r="C6" s="197"/>
      <c r="D6" s="197"/>
      <c r="E6" s="197"/>
      <c r="F6" s="197"/>
      <c r="G6" s="197"/>
      <c r="H6" s="197"/>
      <c r="I6" s="197"/>
      <c r="J6" s="197"/>
      <c r="K6" s="131"/>
      <c r="L6" s="180"/>
    </row>
    <row r="7" spans="1:12" ht="15">
      <c r="A7" s="136"/>
      <c r="B7" s="197"/>
      <c r="C7" s="197"/>
      <c r="D7" s="197"/>
      <c r="E7" s="197"/>
      <c r="F7" s="197"/>
      <c r="G7" s="197"/>
      <c r="H7" s="197"/>
      <c r="I7" s="197"/>
      <c r="J7" s="197"/>
      <c r="K7" s="131"/>
      <c r="L7" s="180"/>
    </row>
    <row r="8" spans="1:12" ht="15">
      <c r="A8" s="136"/>
      <c r="B8" s="197"/>
      <c r="C8" s="197"/>
      <c r="D8" s="197"/>
      <c r="E8" s="197"/>
      <c r="F8" s="197"/>
      <c r="G8" s="197"/>
      <c r="H8" s="197"/>
      <c r="I8" s="197"/>
      <c r="J8" s="197"/>
      <c r="K8" s="131"/>
      <c r="L8" s="180"/>
    </row>
    <row r="9" spans="1:12" ht="21">
      <c r="A9" s="136"/>
      <c r="B9" s="134" t="s">
        <v>920</v>
      </c>
      <c r="C9" s="129" t="s">
        <v>922</v>
      </c>
      <c r="D9" s="129"/>
      <c r="E9" s="129" t="str">
        <f>ENTRADAS_OFERTA!$B$8&amp;" hectáreas"</f>
        <v xml:space="preserve"> hectáreas</v>
      </c>
      <c r="F9" s="129"/>
      <c r="G9" s="129"/>
      <c r="H9" s="129"/>
      <c r="I9" s="129"/>
      <c r="J9" s="129"/>
      <c r="K9" s="130"/>
      <c r="L9" s="179"/>
    </row>
    <row r="10" spans="1:12" ht="15">
      <c r="A10" s="136"/>
      <c r="B10" s="129"/>
      <c r="C10" s="129" t="s">
        <v>923</v>
      </c>
      <c r="D10" s="129"/>
      <c r="E10" s="129" t="e">
        <f>CALCULOS_OFERTA!$B$23</f>
        <v>#N/A</v>
      </c>
      <c r="F10" s="129"/>
      <c r="G10" s="129"/>
      <c r="H10" s="129"/>
      <c r="I10" s="129"/>
      <c r="J10" s="129"/>
      <c r="K10" s="130"/>
      <c r="L10" s="179"/>
    </row>
    <row r="11" spans="1:13" ht="21" customHeight="1">
      <c r="A11" s="136"/>
      <c r="B11" s="129"/>
      <c r="C11" s="129" t="s">
        <v>924</v>
      </c>
      <c r="D11" s="129"/>
      <c r="E11" s="197">
        <f>ENTRADAS_OFERTA!$B$7</f>
        <v>0</v>
      </c>
      <c r="F11" s="197"/>
      <c r="G11" s="197"/>
      <c r="H11" s="197"/>
      <c r="I11" s="197"/>
      <c r="J11" s="197"/>
      <c r="K11" s="131"/>
      <c r="L11" s="180"/>
      <c r="M11" s="180"/>
    </row>
    <row r="12" spans="1:13" ht="15">
      <c r="A12" s="136"/>
      <c r="B12" s="129"/>
      <c r="C12" s="129"/>
      <c r="D12" s="129"/>
      <c r="E12" s="197"/>
      <c r="F12" s="197"/>
      <c r="G12" s="197"/>
      <c r="H12" s="197"/>
      <c r="I12" s="197"/>
      <c r="J12" s="197"/>
      <c r="K12" s="131"/>
      <c r="L12" s="180"/>
      <c r="M12" s="180"/>
    </row>
    <row r="13" spans="1:13" ht="21">
      <c r="A13" s="136"/>
      <c r="B13" s="129"/>
      <c r="C13" s="129"/>
      <c r="D13" s="129"/>
      <c r="E13" s="197"/>
      <c r="F13" s="197"/>
      <c r="G13" s="197"/>
      <c r="H13" s="197"/>
      <c r="I13" s="197"/>
      <c r="J13" s="197"/>
      <c r="K13" s="131"/>
      <c r="L13" s="180"/>
      <c r="M13" s="180"/>
    </row>
    <row r="14" spans="1:12" ht="21" customHeight="1">
      <c r="A14" s="136"/>
      <c r="B14" s="129"/>
      <c r="C14" s="129" t="s">
        <v>925</v>
      </c>
      <c r="D14" s="129"/>
      <c r="E14" s="197" t="str">
        <f>"Subcuenca "&amp;ENTRADAS_OFERTA!$B$10&amp;", cuenca "&amp;ENTRADAS_OFERTA!$B$9&amp;", municipio de "&amp;ENTRADAS_OFERTA!$B$11&amp;", preferíblemente en jurisdicción de "&amp;ENTRADAS_OFERTA!$B$12</f>
        <v xml:space="preserve">Subcuenca , cuenca , municipio de , preferíblemente en jurisdicción de </v>
      </c>
      <c r="F14" s="197"/>
      <c r="G14" s="197"/>
      <c r="H14" s="197"/>
      <c r="I14" s="197"/>
      <c r="J14" s="197"/>
      <c r="K14" s="130"/>
      <c r="L14" s="179"/>
    </row>
    <row r="15" spans="1:12" ht="15">
      <c r="A15" s="136"/>
      <c r="B15" s="129"/>
      <c r="C15" s="129"/>
      <c r="D15" s="129"/>
      <c r="E15" s="197"/>
      <c r="F15" s="197"/>
      <c r="G15" s="197"/>
      <c r="H15" s="197"/>
      <c r="I15" s="197"/>
      <c r="J15" s="197"/>
      <c r="K15" s="130"/>
      <c r="L15" s="179"/>
    </row>
    <row r="16" spans="1:12" ht="15">
      <c r="A16" s="136"/>
      <c r="B16" s="129"/>
      <c r="C16" s="129" t="s">
        <v>972</v>
      </c>
      <c r="D16" s="129"/>
      <c r="E16" s="129" t="str">
        <f>ENTRADAS_OFERTA!$B$18&amp;" COP"</f>
        <v xml:space="preserve"> COP</v>
      </c>
      <c r="F16" s="129"/>
      <c r="G16" s="129"/>
      <c r="H16" s="129"/>
      <c r="I16" s="129"/>
      <c r="J16" s="129"/>
      <c r="K16" s="130"/>
      <c r="L16" s="179"/>
    </row>
    <row r="17" spans="1:12" ht="15">
      <c r="A17" s="136"/>
      <c r="B17" s="129"/>
      <c r="C17" s="129" t="s">
        <v>973</v>
      </c>
      <c r="D17" s="129"/>
      <c r="E17" s="129" t="str">
        <f>ENTRADAS_OFERTA!$B$19&amp;" COP"</f>
        <v xml:space="preserve"> COP</v>
      </c>
      <c r="F17" s="129"/>
      <c r="G17" s="129"/>
      <c r="H17" s="129"/>
      <c r="I17" s="129"/>
      <c r="J17" s="129"/>
      <c r="K17" s="130"/>
      <c r="L17" s="179"/>
    </row>
    <row r="18" spans="1:12" ht="21">
      <c r="A18" s="136"/>
      <c r="B18" s="129"/>
      <c r="C18" s="129"/>
      <c r="D18" s="129"/>
      <c r="E18" s="129"/>
      <c r="F18" s="129"/>
      <c r="G18" s="129"/>
      <c r="H18" s="129"/>
      <c r="I18" s="129"/>
      <c r="J18" s="129"/>
      <c r="K18" s="130"/>
      <c r="L18" s="179"/>
    </row>
    <row r="19" spans="1:12" ht="21" customHeight="1">
      <c r="A19" s="136"/>
      <c r="B19" s="134" t="s">
        <v>921</v>
      </c>
      <c r="C19" s="129" t="s">
        <v>927</v>
      </c>
      <c r="D19" s="129"/>
      <c r="E19" s="197" t="e">
        <f>"2."&amp;CALCULOS_OFERTA!$C$23</f>
        <v>#N/A</v>
      </c>
      <c r="F19" s="197"/>
      <c r="G19" s="197"/>
      <c r="H19" s="197"/>
      <c r="I19" s="197"/>
      <c r="J19" s="197"/>
      <c r="K19" s="130"/>
      <c r="L19" s="179"/>
    </row>
    <row r="20" spans="1:12" ht="15">
      <c r="A20" s="136"/>
      <c r="B20" s="134"/>
      <c r="C20" s="129" t="s">
        <v>928</v>
      </c>
      <c r="D20" s="129"/>
      <c r="E20" s="197"/>
      <c r="F20" s="197"/>
      <c r="G20" s="197"/>
      <c r="H20" s="197"/>
      <c r="I20" s="197"/>
      <c r="J20" s="197"/>
      <c r="K20" s="130"/>
      <c r="L20" s="179"/>
    </row>
    <row r="21" spans="1:11" ht="21" customHeight="1">
      <c r="A21" s="136"/>
      <c r="B21" s="129"/>
      <c r="C21" s="129"/>
      <c r="D21" s="129"/>
      <c r="E21" s="197" t="e">
        <f>"3."&amp;CALCULOS_OFERTA!$D$23</f>
        <v>#N/A</v>
      </c>
      <c r="F21" s="197"/>
      <c r="G21" s="197"/>
      <c r="H21" s="197"/>
      <c r="I21" s="197"/>
      <c r="J21" s="197"/>
      <c r="K21" s="130"/>
    </row>
    <row r="22" spans="1:11" ht="15">
      <c r="A22" s="136"/>
      <c r="B22" s="129"/>
      <c r="C22" s="129"/>
      <c r="D22" s="129"/>
      <c r="E22" s="197"/>
      <c r="F22" s="197"/>
      <c r="G22" s="197"/>
      <c r="H22" s="197"/>
      <c r="I22" s="197"/>
      <c r="J22" s="197"/>
      <c r="K22" s="130"/>
    </row>
    <row r="23" spans="1:11" ht="21.75" thickBot="1">
      <c r="A23" s="137"/>
      <c r="B23" s="132"/>
      <c r="C23" s="132"/>
      <c r="D23" s="132"/>
      <c r="E23" s="178"/>
      <c r="F23" s="178"/>
      <c r="G23" s="178"/>
      <c r="H23" s="178"/>
      <c r="I23" s="178"/>
      <c r="J23" s="178"/>
      <c r="K23" s="133"/>
    </row>
    <row r="24" s="138" customFormat="1" ht="15"/>
    <row r="25" s="138" customFormat="1" ht="15"/>
    <row r="26" s="138" customFormat="1" ht="15"/>
    <row r="27" s="138" customFormat="1" ht="15"/>
    <row r="28" s="138" customFormat="1" ht="15"/>
    <row r="29" s="138" customFormat="1" ht="15"/>
    <row r="30" s="138" customFormat="1" ht="15"/>
    <row r="31" s="138" customFormat="1" ht="15"/>
    <row r="32" s="138" customFormat="1" ht="15"/>
    <row r="33" s="138" customFormat="1" ht="15"/>
    <row r="34" s="138" customFormat="1" ht="15"/>
    <row r="35" s="138" customFormat="1" ht="15"/>
    <row r="36" s="138" customFormat="1" ht="15"/>
    <row r="37" s="138" customFormat="1" ht="15"/>
    <row r="38" s="138" customFormat="1" ht="15"/>
    <row r="39" s="138" customFormat="1" ht="15"/>
  </sheetData>
  <mergeCells count="7">
    <mergeCell ref="E21:J22"/>
    <mergeCell ref="B2:J2"/>
    <mergeCell ref="B3:J3"/>
    <mergeCell ref="B5:J8"/>
    <mergeCell ref="E11:J13"/>
    <mergeCell ref="E14:J15"/>
    <mergeCell ref="E19:J20"/>
  </mergeCells>
  <printOptions/>
  <pageMargins left="0.25" right="0.25" top="0.75" bottom="0.75" header="0.3" footer="0.3"/>
  <pageSetup horizontalDpi="600" verticalDpi="600" orientation="landscape" r:id="rId6"/>
  <drawing r:id="rId3"/>
  <legacyDrawing r:id="rId2"/>
  <controls>
    <control shapeId="8193" r:id="rId1" name="CommandButton1"/>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9"/>
  <sheetViews>
    <sheetView workbookViewId="0" topLeftCell="A1">
      <pane xSplit="2" ySplit="1" topLeftCell="J2" activePane="bottomRight" state="frozen"/>
      <selection pane="topLeft" activeCell="V34" sqref="V34"/>
      <selection pane="topRight" activeCell="V34" sqref="V34"/>
      <selection pane="bottomLeft" activeCell="V34" sqref="V34"/>
      <selection pane="bottomRight" activeCell="A1" sqref="A1:U39"/>
    </sheetView>
  </sheetViews>
  <sheetFormatPr defaultColWidth="11.421875" defaultRowHeight="15"/>
  <cols>
    <col min="1" max="1" width="19.140625" style="62" customWidth="1"/>
    <col min="2" max="2" width="11.140625" style="62" bestFit="1" customWidth="1"/>
    <col min="3" max="16384" width="11.421875" style="62" customWidth="1"/>
  </cols>
  <sheetData>
    <row r="1" spans="1:22" ht="15.75" thickBot="1">
      <c r="A1" s="58" t="s">
        <v>132</v>
      </c>
      <c r="B1" s="59" t="s">
        <v>133</v>
      </c>
      <c r="C1" s="59" t="s">
        <v>134</v>
      </c>
      <c r="D1" s="59"/>
      <c r="E1" s="59" t="s">
        <v>135</v>
      </c>
      <c r="F1" s="59"/>
      <c r="G1" s="59" t="s">
        <v>136</v>
      </c>
      <c r="H1" s="59"/>
      <c r="I1" s="59" t="s">
        <v>137</v>
      </c>
      <c r="J1" s="59"/>
      <c r="K1" s="59" t="s">
        <v>138</v>
      </c>
      <c r="L1" s="59"/>
      <c r="M1" s="59" t="s">
        <v>139</v>
      </c>
      <c r="N1" s="59"/>
      <c r="O1" s="59" t="s">
        <v>140</v>
      </c>
      <c r="P1" s="59"/>
      <c r="Q1" s="59" t="s">
        <v>141</v>
      </c>
      <c r="R1" s="59"/>
      <c r="S1" s="59" t="s">
        <v>142</v>
      </c>
      <c r="T1" s="60"/>
      <c r="U1" s="59" t="s">
        <v>143</v>
      </c>
      <c r="V1" s="61"/>
    </row>
    <row r="2" spans="1:22" ht="15">
      <c r="A2" s="202" t="s">
        <v>24</v>
      </c>
      <c r="B2" s="63" t="s">
        <v>121</v>
      </c>
      <c r="C2" s="64">
        <v>-2</v>
      </c>
      <c r="D2" s="64"/>
      <c r="E2" s="64">
        <v>-2</v>
      </c>
      <c r="F2" s="64"/>
      <c r="G2" s="64">
        <v>0</v>
      </c>
      <c r="H2" s="64"/>
      <c r="I2" s="64">
        <v>0</v>
      </c>
      <c r="J2" s="64"/>
      <c r="K2" s="64">
        <v>2</v>
      </c>
      <c r="L2" s="64"/>
      <c r="M2" s="64">
        <v>2</v>
      </c>
      <c r="N2" s="64"/>
      <c r="O2" s="64">
        <v>2</v>
      </c>
      <c r="P2" s="64"/>
      <c r="Q2" s="64">
        <v>2</v>
      </c>
      <c r="R2" s="64"/>
      <c r="S2" s="64">
        <v>2</v>
      </c>
      <c r="T2" s="65"/>
      <c r="U2" s="64">
        <v>0</v>
      </c>
      <c r="V2" s="101"/>
    </row>
    <row r="3" spans="1:22" ht="15">
      <c r="A3" s="200"/>
      <c r="B3" s="66" t="s">
        <v>122</v>
      </c>
      <c r="C3" s="67">
        <v>0</v>
      </c>
      <c r="D3" s="67"/>
      <c r="E3" s="67">
        <v>0</v>
      </c>
      <c r="F3" s="67"/>
      <c r="G3" s="67">
        <v>0</v>
      </c>
      <c r="H3" s="67"/>
      <c r="I3" s="67">
        <v>0</v>
      </c>
      <c r="J3" s="67"/>
      <c r="K3" s="67">
        <v>0</v>
      </c>
      <c r="L3" s="67"/>
      <c r="M3" s="67">
        <v>0</v>
      </c>
      <c r="N3" s="67"/>
      <c r="O3" s="67">
        <v>0</v>
      </c>
      <c r="P3" s="67"/>
      <c r="Q3" s="67">
        <v>0</v>
      </c>
      <c r="R3" s="67"/>
      <c r="S3" s="67">
        <v>0</v>
      </c>
      <c r="T3" s="68"/>
      <c r="U3" s="67">
        <v>0</v>
      </c>
      <c r="V3" s="102"/>
    </row>
    <row r="4" spans="1:22" ht="15">
      <c r="A4" s="200" t="s">
        <v>87</v>
      </c>
      <c r="B4" s="66" t="s">
        <v>121</v>
      </c>
      <c r="C4" s="67">
        <v>1</v>
      </c>
      <c r="D4" s="67"/>
      <c r="E4" s="69" t="s">
        <v>159</v>
      </c>
      <c r="F4" s="67">
        <v>-100</v>
      </c>
      <c r="G4" s="69">
        <v>1</v>
      </c>
      <c r="H4" s="69"/>
      <c r="I4" s="69" t="s">
        <v>159</v>
      </c>
      <c r="J4" s="67">
        <v>-100</v>
      </c>
      <c r="K4" s="69">
        <v>1</v>
      </c>
      <c r="L4" s="69"/>
      <c r="M4" s="69" t="s">
        <v>159</v>
      </c>
      <c r="N4" s="67">
        <v>-100</v>
      </c>
      <c r="O4" s="69">
        <v>1</v>
      </c>
      <c r="P4" s="69"/>
      <c r="Q4" s="69" t="s">
        <v>159</v>
      </c>
      <c r="R4" s="67">
        <v>-100</v>
      </c>
      <c r="S4" s="67">
        <v>0</v>
      </c>
      <c r="T4" s="68"/>
      <c r="U4" s="67">
        <v>0</v>
      </c>
      <c r="V4" s="102"/>
    </row>
    <row r="5" spans="1:22" ht="15">
      <c r="A5" s="200"/>
      <c r="B5" s="66" t="s">
        <v>122</v>
      </c>
      <c r="C5" s="67">
        <v>0</v>
      </c>
      <c r="D5" s="67"/>
      <c r="E5" s="67">
        <v>0</v>
      </c>
      <c r="F5" s="67"/>
      <c r="G5" s="67">
        <v>0</v>
      </c>
      <c r="H5" s="67"/>
      <c r="I5" s="67">
        <v>0</v>
      </c>
      <c r="J5" s="67"/>
      <c r="K5" s="67">
        <v>0</v>
      </c>
      <c r="L5" s="67"/>
      <c r="M5" s="67">
        <v>0</v>
      </c>
      <c r="N5" s="67"/>
      <c r="O5" s="67">
        <v>0</v>
      </c>
      <c r="P5" s="67"/>
      <c r="Q5" s="67">
        <v>0</v>
      </c>
      <c r="R5" s="67"/>
      <c r="S5" s="67">
        <v>0</v>
      </c>
      <c r="T5" s="68"/>
      <c r="U5" s="67">
        <v>0</v>
      </c>
      <c r="V5" s="102"/>
    </row>
    <row r="6" spans="1:22" ht="15">
      <c r="A6" s="200" t="s">
        <v>32</v>
      </c>
      <c r="B6" s="66" t="s">
        <v>121</v>
      </c>
      <c r="C6" s="67">
        <v>-2</v>
      </c>
      <c r="D6" s="67"/>
      <c r="E6" s="67">
        <v>-2</v>
      </c>
      <c r="F6" s="67"/>
      <c r="G6" s="67">
        <v>0</v>
      </c>
      <c r="H6" s="67"/>
      <c r="I6" s="67">
        <v>0</v>
      </c>
      <c r="J6" s="67"/>
      <c r="K6" s="67">
        <v>-2</v>
      </c>
      <c r="L6" s="67"/>
      <c r="M6" s="67">
        <v>-2</v>
      </c>
      <c r="N6" s="67"/>
      <c r="O6" s="67">
        <v>0</v>
      </c>
      <c r="P6" s="67"/>
      <c r="Q6" s="67">
        <v>0</v>
      </c>
      <c r="R6" s="67"/>
      <c r="S6" s="67">
        <v>0</v>
      </c>
      <c r="T6" s="68"/>
      <c r="U6" s="67">
        <v>2</v>
      </c>
      <c r="V6" s="102"/>
    </row>
    <row r="7" spans="1:22" ht="15">
      <c r="A7" s="200"/>
      <c r="B7" s="66" t="s">
        <v>122</v>
      </c>
      <c r="C7" s="67">
        <v>0</v>
      </c>
      <c r="D7" s="67"/>
      <c r="E7" s="67">
        <v>0</v>
      </c>
      <c r="F7" s="67"/>
      <c r="G7" s="67">
        <v>0</v>
      </c>
      <c r="H7" s="67"/>
      <c r="I7" s="67">
        <v>0</v>
      </c>
      <c r="J7" s="67"/>
      <c r="K7" s="67">
        <v>0</v>
      </c>
      <c r="L7" s="67"/>
      <c r="M7" s="67">
        <v>0</v>
      </c>
      <c r="N7" s="67"/>
      <c r="O7" s="67">
        <v>0</v>
      </c>
      <c r="P7" s="67"/>
      <c r="Q7" s="67">
        <v>0</v>
      </c>
      <c r="R7" s="67"/>
      <c r="S7" s="67">
        <v>0</v>
      </c>
      <c r="T7" s="68"/>
      <c r="U7" s="67">
        <v>0</v>
      </c>
      <c r="V7" s="102"/>
    </row>
    <row r="8" spans="1:22" ht="15.75" thickBot="1">
      <c r="A8" s="70" t="s">
        <v>18</v>
      </c>
      <c r="B8" s="71" t="s">
        <v>152</v>
      </c>
      <c r="C8" s="72" t="s">
        <v>888</v>
      </c>
      <c r="D8" s="72">
        <v>2</v>
      </c>
      <c r="E8" s="72" t="s">
        <v>888</v>
      </c>
      <c r="F8" s="72">
        <v>2</v>
      </c>
      <c r="G8" s="72">
        <v>0</v>
      </c>
      <c r="H8" s="72">
        <v>0</v>
      </c>
      <c r="I8" s="72">
        <v>0</v>
      </c>
      <c r="J8" s="72">
        <v>0</v>
      </c>
      <c r="K8" s="72" t="s">
        <v>905</v>
      </c>
      <c r="L8" s="72">
        <v>2</v>
      </c>
      <c r="M8" s="72" t="s">
        <v>905</v>
      </c>
      <c r="N8" s="72">
        <v>2</v>
      </c>
      <c r="O8" s="72">
        <v>0</v>
      </c>
      <c r="P8" s="72">
        <v>0</v>
      </c>
      <c r="Q8" s="72">
        <v>0</v>
      </c>
      <c r="R8" s="72">
        <v>0</v>
      </c>
      <c r="S8" s="72">
        <v>0</v>
      </c>
      <c r="T8" s="73">
        <v>0</v>
      </c>
      <c r="U8" s="72">
        <v>0</v>
      </c>
      <c r="V8" s="103">
        <v>0</v>
      </c>
    </row>
    <row r="9" spans="1:22" ht="15">
      <c r="A9" s="202" t="s">
        <v>19</v>
      </c>
      <c r="B9" s="63" t="s">
        <v>144</v>
      </c>
      <c r="C9" s="64" t="s">
        <v>158</v>
      </c>
      <c r="D9" s="64"/>
      <c r="E9" s="64" t="s">
        <v>158</v>
      </c>
      <c r="F9" s="64"/>
      <c r="G9" s="64" t="s">
        <v>158</v>
      </c>
      <c r="H9" s="64"/>
      <c r="I9" s="64" t="s">
        <v>158</v>
      </c>
      <c r="J9" s="64"/>
      <c r="K9" s="64" t="s">
        <v>158</v>
      </c>
      <c r="L9" s="64"/>
      <c r="M9" s="64" t="s">
        <v>158</v>
      </c>
      <c r="N9" s="64"/>
      <c r="O9" s="64" t="s">
        <v>158</v>
      </c>
      <c r="P9" s="64"/>
      <c r="Q9" s="64" t="s">
        <v>158</v>
      </c>
      <c r="R9" s="64"/>
      <c r="S9" s="64" t="s">
        <v>158</v>
      </c>
      <c r="T9" s="65"/>
      <c r="U9" s="64" t="s">
        <v>158</v>
      </c>
      <c r="V9" s="101"/>
    </row>
    <row r="10" spans="1:22" ht="15">
      <c r="A10" s="200"/>
      <c r="B10" s="66" t="s">
        <v>122</v>
      </c>
      <c r="C10" s="67">
        <v>0</v>
      </c>
      <c r="D10" s="67"/>
      <c r="E10" s="67">
        <v>0</v>
      </c>
      <c r="F10" s="67"/>
      <c r="G10" s="67">
        <v>0</v>
      </c>
      <c r="H10" s="67"/>
      <c r="I10" s="67">
        <v>0</v>
      </c>
      <c r="J10" s="67"/>
      <c r="K10" s="67">
        <v>0</v>
      </c>
      <c r="L10" s="67"/>
      <c r="M10" s="67">
        <v>0</v>
      </c>
      <c r="N10" s="67"/>
      <c r="O10" s="67">
        <v>0</v>
      </c>
      <c r="P10" s="67"/>
      <c r="Q10" s="67">
        <v>0</v>
      </c>
      <c r="R10" s="67"/>
      <c r="S10" s="67">
        <v>0</v>
      </c>
      <c r="T10" s="68"/>
      <c r="U10" s="67">
        <v>0</v>
      </c>
      <c r="V10" s="102"/>
    </row>
    <row r="11" spans="1:22" s="77" customFormat="1" ht="15">
      <c r="A11" s="200"/>
      <c r="B11" s="74" t="s">
        <v>176</v>
      </c>
      <c r="C11" s="75">
        <v>0</v>
      </c>
      <c r="D11" s="75"/>
      <c r="E11" s="75">
        <v>0</v>
      </c>
      <c r="F11" s="75"/>
      <c r="G11" s="75">
        <v>0</v>
      </c>
      <c r="H11" s="75"/>
      <c r="I11" s="75">
        <v>0</v>
      </c>
      <c r="J11" s="75"/>
      <c r="K11" s="75">
        <v>1</v>
      </c>
      <c r="L11" s="75"/>
      <c r="M11" s="75">
        <v>1</v>
      </c>
      <c r="N11" s="75"/>
      <c r="O11" s="75">
        <v>0</v>
      </c>
      <c r="P11" s="75"/>
      <c r="Q11" s="75">
        <v>0</v>
      </c>
      <c r="R11" s="75"/>
      <c r="S11" s="75">
        <v>0</v>
      </c>
      <c r="T11" s="76"/>
      <c r="U11" s="75">
        <v>1</v>
      </c>
      <c r="V11" s="104"/>
    </row>
    <row r="12" spans="1:22" s="77" customFormat="1" ht="15">
      <c r="A12" s="200"/>
      <c r="B12" s="74" t="s">
        <v>897</v>
      </c>
      <c r="C12" s="75">
        <v>1</v>
      </c>
      <c r="D12" s="75"/>
      <c r="E12" s="75">
        <v>1</v>
      </c>
      <c r="F12" s="75"/>
      <c r="G12" s="75">
        <v>1</v>
      </c>
      <c r="H12" s="75"/>
      <c r="I12" s="75">
        <v>1</v>
      </c>
      <c r="J12" s="75"/>
      <c r="K12" s="75">
        <v>0</v>
      </c>
      <c r="L12" s="75"/>
      <c r="M12" s="75">
        <v>0</v>
      </c>
      <c r="N12" s="75"/>
      <c r="O12" s="75">
        <v>0</v>
      </c>
      <c r="P12" s="75"/>
      <c r="Q12" s="75">
        <v>0</v>
      </c>
      <c r="R12" s="75"/>
      <c r="S12" s="75">
        <v>0</v>
      </c>
      <c r="T12" s="76"/>
      <c r="U12" s="75">
        <v>1</v>
      </c>
      <c r="V12" s="104"/>
    </row>
    <row r="13" spans="1:22" s="77" customFormat="1" ht="15">
      <c r="A13" s="200"/>
      <c r="B13" s="74" t="s">
        <v>177</v>
      </c>
      <c r="C13" s="75">
        <v>0</v>
      </c>
      <c r="D13" s="75"/>
      <c r="E13" s="75">
        <v>0</v>
      </c>
      <c r="F13" s="75"/>
      <c r="G13" s="75">
        <v>0</v>
      </c>
      <c r="H13" s="75"/>
      <c r="I13" s="75">
        <v>0</v>
      </c>
      <c r="J13" s="75"/>
      <c r="K13" s="75">
        <v>0</v>
      </c>
      <c r="L13" s="75"/>
      <c r="M13" s="75">
        <v>0</v>
      </c>
      <c r="N13" s="75"/>
      <c r="O13" s="75">
        <v>1</v>
      </c>
      <c r="P13" s="75"/>
      <c r="Q13" s="75">
        <v>1</v>
      </c>
      <c r="R13" s="75"/>
      <c r="S13" s="75">
        <v>0</v>
      </c>
      <c r="T13" s="76"/>
      <c r="U13" s="75">
        <v>0</v>
      </c>
      <c r="V13" s="104"/>
    </row>
    <row r="14" spans="1:22" s="77" customFormat="1" ht="15">
      <c r="A14" s="200"/>
      <c r="B14" s="74" t="s">
        <v>178</v>
      </c>
      <c r="C14" s="75">
        <v>0</v>
      </c>
      <c r="D14" s="75"/>
      <c r="E14" s="75">
        <v>0</v>
      </c>
      <c r="F14" s="75"/>
      <c r="G14" s="75">
        <v>0</v>
      </c>
      <c r="H14" s="75"/>
      <c r="I14" s="75">
        <v>0</v>
      </c>
      <c r="J14" s="75"/>
      <c r="K14" s="75">
        <v>0</v>
      </c>
      <c r="L14" s="75"/>
      <c r="M14" s="75">
        <v>0</v>
      </c>
      <c r="N14" s="75"/>
      <c r="O14" s="75">
        <v>1</v>
      </c>
      <c r="P14" s="75"/>
      <c r="Q14" s="75">
        <v>1</v>
      </c>
      <c r="R14" s="75"/>
      <c r="S14" s="75">
        <v>1</v>
      </c>
      <c r="T14" s="76"/>
      <c r="U14" s="75">
        <v>0</v>
      </c>
      <c r="V14" s="104"/>
    </row>
    <row r="15" spans="1:22" ht="15">
      <c r="A15" s="200" t="s">
        <v>7</v>
      </c>
      <c r="B15" s="66" t="s">
        <v>121</v>
      </c>
      <c r="C15" s="67">
        <v>2</v>
      </c>
      <c r="D15" s="67"/>
      <c r="E15" s="67">
        <v>2</v>
      </c>
      <c r="F15" s="67"/>
      <c r="G15" s="67">
        <v>2</v>
      </c>
      <c r="H15" s="67"/>
      <c r="I15" s="67">
        <v>2</v>
      </c>
      <c r="J15" s="67"/>
      <c r="K15" s="67">
        <v>0</v>
      </c>
      <c r="L15" s="67"/>
      <c r="M15" s="67">
        <v>0</v>
      </c>
      <c r="N15" s="67"/>
      <c r="O15" s="67">
        <v>0</v>
      </c>
      <c r="P15" s="67"/>
      <c r="Q15" s="67">
        <v>0</v>
      </c>
      <c r="R15" s="67"/>
      <c r="S15" s="67">
        <v>0</v>
      </c>
      <c r="T15" s="68"/>
      <c r="U15" s="67">
        <v>0</v>
      </c>
      <c r="V15" s="102"/>
    </row>
    <row r="16" spans="1:22" ht="15">
      <c r="A16" s="200"/>
      <c r="B16" s="66" t="s">
        <v>122</v>
      </c>
      <c r="C16" s="67" t="s">
        <v>159</v>
      </c>
      <c r="D16" s="67">
        <v>-100</v>
      </c>
      <c r="E16" s="67" t="s">
        <v>159</v>
      </c>
      <c r="F16" s="67">
        <v>-100</v>
      </c>
      <c r="G16" s="67" t="s">
        <v>159</v>
      </c>
      <c r="H16" s="67">
        <v>-100</v>
      </c>
      <c r="I16" s="67" t="s">
        <v>159</v>
      </c>
      <c r="J16" s="67">
        <v>-100</v>
      </c>
      <c r="K16" s="67">
        <v>2</v>
      </c>
      <c r="L16" s="67"/>
      <c r="M16" s="67">
        <v>2</v>
      </c>
      <c r="N16" s="67"/>
      <c r="O16" s="67">
        <v>2</v>
      </c>
      <c r="P16" s="67"/>
      <c r="Q16" s="67">
        <v>2</v>
      </c>
      <c r="R16" s="67"/>
      <c r="S16" s="67">
        <v>2</v>
      </c>
      <c r="T16" s="68"/>
      <c r="U16" s="67">
        <v>2</v>
      </c>
      <c r="V16" s="102"/>
    </row>
    <row r="17" spans="1:22" ht="15">
      <c r="A17" s="200"/>
      <c r="B17" s="66" t="s">
        <v>317</v>
      </c>
      <c r="C17" s="67">
        <v>0</v>
      </c>
      <c r="D17" s="67"/>
      <c r="E17" s="67">
        <v>0</v>
      </c>
      <c r="F17" s="67"/>
      <c r="G17" s="67">
        <v>0</v>
      </c>
      <c r="H17" s="67"/>
      <c r="I17" s="67">
        <v>0</v>
      </c>
      <c r="J17" s="67"/>
      <c r="K17" s="67">
        <v>0</v>
      </c>
      <c r="L17" s="67"/>
      <c r="M17" s="67">
        <v>0</v>
      </c>
      <c r="N17" s="67"/>
      <c r="O17" s="67">
        <v>0</v>
      </c>
      <c r="P17" s="67"/>
      <c r="Q17" s="67">
        <v>0</v>
      </c>
      <c r="R17" s="67"/>
      <c r="S17" s="67">
        <v>0</v>
      </c>
      <c r="T17" s="68"/>
      <c r="U17" s="67">
        <v>0</v>
      </c>
      <c r="V17" s="102"/>
    </row>
    <row r="18" spans="1:22" ht="15">
      <c r="A18" s="200" t="s">
        <v>20</v>
      </c>
      <c r="B18" s="66" t="s">
        <v>121</v>
      </c>
      <c r="C18" s="67">
        <v>0</v>
      </c>
      <c r="D18" s="67"/>
      <c r="E18" s="67">
        <v>1</v>
      </c>
      <c r="F18" s="67"/>
      <c r="G18" s="67">
        <v>0</v>
      </c>
      <c r="H18" s="67"/>
      <c r="I18" s="67">
        <v>1</v>
      </c>
      <c r="J18" s="67"/>
      <c r="K18" s="67">
        <v>0</v>
      </c>
      <c r="L18" s="67"/>
      <c r="M18" s="67">
        <v>1</v>
      </c>
      <c r="N18" s="67"/>
      <c r="O18" s="67">
        <v>0</v>
      </c>
      <c r="P18" s="67"/>
      <c r="Q18" s="67">
        <v>1</v>
      </c>
      <c r="R18" s="67"/>
      <c r="S18" s="67">
        <v>0</v>
      </c>
      <c r="T18" s="68"/>
      <c r="U18" s="67">
        <v>0</v>
      </c>
      <c r="V18" s="102"/>
    </row>
    <row r="19" spans="1:22" ht="15">
      <c r="A19" s="200"/>
      <c r="B19" s="66" t="s">
        <v>122</v>
      </c>
      <c r="C19" s="67">
        <v>1</v>
      </c>
      <c r="D19" s="67"/>
      <c r="E19" s="67">
        <v>0</v>
      </c>
      <c r="F19" s="67"/>
      <c r="G19" s="67">
        <v>1</v>
      </c>
      <c r="H19" s="67"/>
      <c r="I19" s="67">
        <v>0</v>
      </c>
      <c r="J19" s="67"/>
      <c r="K19" s="67">
        <v>1</v>
      </c>
      <c r="L19" s="67"/>
      <c r="M19" s="67">
        <v>0</v>
      </c>
      <c r="N19" s="67"/>
      <c r="O19" s="67">
        <v>1</v>
      </c>
      <c r="P19" s="67"/>
      <c r="Q19" s="67">
        <v>0</v>
      </c>
      <c r="R19" s="67"/>
      <c r="S19" s="67">
        <v>2</v>
      </c>
      <c r="T19" s="68"/>
      <c r="U19" s="67">
        <v>2</v>
      </c>
      <c r="V19" s="102"/>
    </row>
    <row r="20" spans="1:22" ht="15">
      <c r="A20" s="200"/>
      <c r="B20" s="66" t="s">
        <v>317</v>
      </c>
      <c r="C20" s="67">
        <v>0</v>
      </c>
      <c r="D20" s="67"/>
      <c r="E20" s="67">
        <v>0</v>
      </c>
      <c r="F20" s="67"/>
      <c r="G20" s="67">
        <v>0</v>
      </c>
      <c r="H20" s="67"/>
      <c r="I20" s="67">
        <v>0</v>
      </c>
      <c r="J20" s="67"/>
      <c r="K20" s="67">
        <v>0</v>
      </c>
      <c r="L20" s="67"/>
      <c r="M20" s="67">
        <v>0</v>
      </c>
      <c r="N20" s="67"/>
      <c r="O20" s="67">
        <v>0</v>
      </c>
      <c r="P20" s="67"/>
      <c r="Q20" s="67">
        <v>0</v>
      </c>
      <c r="R20" s="67"/>
      <c r="S20" s="67">
        <v>0</v>
      </c>
      <c r="T20" s="68"/>
      <c r="U20" s="67">
        <v>0</v>
      </c>
      <c r="V20" s="102"/>
    </row>
    <row r="21" spans="1:22" ht="15">
      <c r="A21" s="200" t="s">
        <v>21</v>
      </c>
      <c r="B21" s="66" t="s">
        <v>121</v>
      </c>
      <c r="C21" s="67">
        <v>2</v>
      </c>
      <c r="D21" s="67"/>
      <c r="E21" s="67" t="s">
        <v>159</v>
      </c>
      <c r="F21" s="67">
        <v>-100</v>
      </c>
      <c r="G21" s="67">
        <v>2</v>
      </c>
      <c r="H21" s="67"/>
      <c r="I21" s="67" t="s">
        <v>159</v>
      </c>
      <c r="J21" s="67">
        <v>-100</v>
      </c>
      <c r="K21" s="67">
        <v>2</v>
      </c>
      <c r="L21" s="67"/>
      <c r="M21" s="67" t="s">
        <v>159</v>
      </c>
      <c r="N21" s="67">
        <v>-100</v>
      </c>
      <c r="O21" s="67">
        <v>2</v>
      </c>
      <c r="P21" s="67"/>
      <c r="Q21" s="67" t="s">
        <v>159</v>
      </c>
      <c r="R21" s="67">
        <v>-100</v>
      </c>
      <c r="S21" s="67">
        <v>0</v>
      </c>
      <c r="T21" s="68"/>
      <c r="U21" s="67">
        <v>0</v>
      </c>
      <c r="V21" s="102"/>
    </row>
    <row r="22" spans="1:22" ht="15">
      <c r="A22" s="200"/>
      <c r="B22" s="66" t="s">
        <v>122</v>
      </c>
      <c r="C22" s="67" t="s">
        <v>159</v>
      </c>
      <c r="D22" s="67">
        <v>-100</v>
      </c>
      <c r="E22" s="67">
        <v>2</v>
      </c>
      <c r="F22" s="67"/>
      <c r="G22" s="67" t="s">
        <v>159</v>
      </c>
      <c r="H22" s="67">
        <v>-100</v>
      </c>
      <c r="I22" s="67">
        <v>2</v>
      </c>
      <c r="J22" s="67"/>
      <c r="K22" s="67" t="s">
        <v>159</v>
      </c>
      <c r="L22" s="67">
        <v>-100</v>
      </c>
      <c r="M22" s="67">
        <v>2</v>
      </c>
      <c r="N22" s="67"/>
      <c r="O22" s="67" t="s">
        <v>159</v>
      </c>
      <c r="P22" s="67">
        <v>-100</v>
      </c>
      <c r="Q22" s="67">
        <v>2</v>
      </c>
      <c r="R22" s="67"/>
      <c r="S22" s="67">
        <v>0</v>
      </c>
      <c r="T22" s="68"/>
      <c r="U22" s="67">
        <v>0</v>
      </c>
      <c r="V22" s="102"/>
    </row>
    <row r="23" spans="1:22" ht="15.75" thickBot="1">
      <c r="A23" s="201"/>
      <c r="B23" s="105" t="s">
        <v>317</v>
      </c>
      <c r="C23" s="72">
        <v>0</v>
      </c>
      <c r="D23" s="72"/>
      <c r="E23" s="72">
        <v>0</v>
      </c>
      <c r="F23" s="72"/>
      <c r="G23" s="72">
        <v>0</v>
      </c>
      <c r="H23" s="72"/>
      <c r="I23" s="72">
        <v>0</v>
      </c>
      <c r="J23" s="72"/>
      <c r="K23" s="72">
        <v>0</v>
      </c>
      <c r="L23" s="72"/>
      <c r="M23" s="72">
        <v>0</v>
      </c>
      <c r="N23" s="72"/>
      <c r="O23" s="72">
        <v>0</v>
      </c>
      <c r="P23" s="72"/>
      <c r="Q23" s="72">
        <v>0</v>
      </c>
      <c r="R23" s="72"/>
      <c r="S23" s="72">
        <v>0</v>
      </c>
      <c r="T23" s="73"/>
      <c r="U23" s="72">
        <v>0</v>
      </c>
      <c r="V23" s="103"/>
    </row>
    <row r="24" spans="1:22" ht="15">
      <c r="A24" s="202" t="s">
        <v>91</v>
      </c>
      <c r="B24" s="63" t="s">
        <v>144</v>
      </c>
      <c r="C24" s="64" t="s">
        <v>158</v>
      </c>
      <c r="D24" s="64"/>
      <c r="E24" s="64" t="s">
        <v>158</v>
      </c>
      <c r="F24" s="64"/>
      <c r="G24" s="64" t="s">
        <v>158</v>
      </c>
      <c r="H24" s="64"/>
      <c r="I24" s="64" t="s">
        <v>158</v>
      </c>
      <c r="J24" s="64"/>
      <c r="K24" s="64" t="s">
        <v>158</v>
      </c>
      <c r="L24" s="64"/>
      <c r="M24" s="64" t="s">
        <v>158</v>
      </c>
      <c r="N24" s="64"/>
      <c r="O24" s="64" t="s">
        <v>158</v>
      </c>
      <c r="P24" s="64"/>
      <c r="Q24" s="64" t="s">
        <v>158</v>
      </c>
      <c r="R24" s="64"/>
      <c r="S24" s="64" t="s">
        <v>158</v>
      </c>
      <c r="T24" s="65"/>
      <c r="U24" s="64" t="s">
        <v>158</v>
      </c>
      <c r="V24" s="101"/>
    </row>
    <row r="25" spans="1:22" ht="15">
      <c r="A25" s="200"/>
      <c r="B25" s="66" t="s">
        <v>122</v>
      </c>
      <c r="C25" s="67">
        <v>0</v>
      </c>
      <c r="D25" s="67"/>
      <c r="E25" s="67">
        <v>0</v>
      </c>
      <c r="F25" s="67"/>
      <c r="G25" s="67" t="s">
        <v>159</v>
      </c>
      <c r="H25" s="67">
        <v>-100</v>
      </c>
      <c r="I25" s="67" t="s">
        <v>159</v>
      </c>
      <c r="J25" s="67">
        <v>-100</v>
      </c>
      <c r="K25" s="67" t="s">
        <v>159</v>
      </c>
      <c r="L25" s="67">
        <v>-100</v>
      </c>
      <c r="M25" s="67" t="s">
        <v>159</v>
      </c>
      <c r="N25" s="67">
        <v>-100</v>
      </c>
      <c r="O25" s="67" t="s">
        <v>159</v>
      </c>
      <c r="P25" s="67">
        <v>-100</v>
      </c>
      <c r="Q25" s="67" t="s">
        <v>159</v>
      </c>
      <c r="R25" s="67">
        <v>-100</v>
      </c>
      <c r="S25" s="67">
        <v>0</v>
      </c>
      <c r="T25" s="68"/>
      <c r="U25" s="67">
        <v>0</v>
      </c>
      <c r="V25" s="102"/>
    </row>
    <row r="26" spans="1:22" ht="15">
      <c r="A26" s="200"/>
      <c r="B26" s="66" t="s">
        <v>145</v>
      </c>
      <c r="C26" s="67">
        <v>-2</v>
      </c>
      <c r="D26" s="67"/>
      <c r="E26" s="67">
        <v>-2</v>
      </c>
      <c r="F26" s="67"/>
      <c r="G26" s="67">
        <v>3</v>
      </c>
      <c r="H26" s="67"/>
      <c r="I26" s="67">
        <v>-1</v>
      </c>
      <c r="J26" s="67"/>
      <c r="K26" s="67">
        <v>3</v>
      </c>
      <c r="L26" s="67"/>
      <c r="M26" s="67">
        <v>0</v>
      </c>
      <c r="N26" s="67"/>
      <c r="O26" s="67">
        <v>0</v>
      </c>
      <c r="P26" s="67"/>
      <c r="Q26" s="67">
        <v>0</v>
      </c>
      <c r="R26" s="67"/>
      <c r="S26" s="67">
        <v>-2</v>
      </c>
      <c r="T26" s="68"/>
      <c r="U26" s="67">
        <v>-1</v>
      </c>
      <c r="V26" s="102"/>
    </row>
    <row r="27" spans="1:22" ht="15">
      <c r="A27" s="200"/>
      <c r="B27" s="66" t="s">
        <v>147</v>
      </c>
      <c r="C27" s="67">
        <v>-2</v>
      </c>
      <c r="D27" s="67"/>
      <c r="E27" s="67">
        <v>-2</v>
      </c>
      <c r="F27" s="67"/>
      <c r="G27" s="67">
        <v>3</v>
      </c>
      <c r="H27" s="67"/>
      <c r="I27" s="67">
        <v>-1</v>
      </c>
      <c r="J27" s="67"/>
      <c r="K27" s="67">
        <v>3</v>
      </c>
      <c r="L27" s="67"/>
      <c r="M27" s="67">
        <v>0</v>
      </c>
      <c r="N27" s="67"/>
      <c r="O27" s="67">
        <v>0</v>
      </c>
      <c r="P27" s="67"/>
      <c r="Q27" s="67">
        <v>0</v>
      </c>
      <c r="R27" s="67"/>
      <c r="S27" s="67">
        <v>0</v>
      </c>
      <c r="T27" s="68"/>
      <c r="U27" s="67">
        <v>-1</v>
      </c>
      <c r="V27" s="102"/>
    </row>
    <row r="28" spans="1:22" ht="15">
      <c r="A28" s="200"/>
      <c r="B28" s="66" t="s">
        <v>146</v>
      </c>
      <c r="C28" s="67">
        <v>-2</v>
      </c>
      <c r="D28" s="67"/>
      <c r="E28" s="67">
        <v>-2</v>
      </c>
      <c r="F28" s="67"/>
      <c r="G28" s="67">
        <v>3</v>
      </c>
      <c r="H28" s="67"/>
      <c r="I28" s="67">
        <v>-1</v>
      </c>
      <c r="J28" s="67"/>
      <c r="K28" s="67">
        <v>3</v>
      </c>
      <c r="L28" s="67"/>
      <c r="M28" s="67">
        <v>0</v>
      </c>
      <c r="N28" s="67"/>
      <c r="O28" s="67">
        <v>0</v>
      </c>
      <c r="P28" s="67"/>
      <c r="Q28" s="67">
        <v>0</v>
      </c>
      <c r="R28" s="67"/>
      <c r="S28" s="67">
        <v>-2</v>
      </c>
      <c r="T28" s="68"/>
      <c r="U28" s="67">
        <v>-1</v>
      </c>
      <c r="V28" s="102"/>
    </row>
    <row r="29" spans="1:22" ht="15">
      <c r="A29" s="200"/>
      <c r="B29" s="66" t="s">
        <v>148</v>
      </c>
      <c r="C29" s="67">
        <v>0</v>
      </c>
      <c r="D29" s="67"/>
      <c r="E29" s="67">
        <v>0</v>
      </c>
      <c r="F29" s="67"/>
      <c r="G29" s="67">
        <v>1</v>
      </c>
      <c r="H29" s="67"/>
      <c r="I29" s="67">
        <v>-1</v>
      </c>
      <c r="J29" s="67"/>
      <c r="K29" s="67">
        <v>1</v>
      </c>
      <c r="L29" s="67"/>
      <c r="M29" s="67">
        <v>0</v>
      </c>
      <c r="N29" s="67"/>
      <c r="O29" s="67">
        <v>3</v>
      </c>
      <c r="P29" s="67"/>
      <c r="Q29" s="67">
        <v>0</v>
      </c>
      <c r="R29" s="67"/>
      <c r="S29" s="67">
        <v>0</v>
      </c>
      <c r="T29" s="68"/>
      <c r="U29" s="67">
        <v>0</v>
      </c>
      <c r="V29" s="102"/>
    </row>
    <row r="30" spans="1:22" ht="15">
      <c r="A30" s="200"/>
      <c r="B30" s="66" t="s">
        <v>149</v>
      </c>
      <c r="C30" s="67">
        <v>0</v>
      </c>
      <c r="D30" s="67"/>
      <c r="E30" s="67">
        <v>0</v>
      </c>
      <c r="F30" s="67"/>
      <c r="G30" s="67">
        <v>1</v>
      </c>
      <c r="H30" s="67"/>
      <c r="I30" s="67">
        <v>-1</v>
      </c>
      <c r="J30" s="67"/>
      <c r="K30" s="67">
        <v>1</v>
      </c>
      <c r="L30" s="67"/>
      <c r="M30" s="67">
        <v>0</v>
      </c>
      <c r="N30" s="67"/>
      <c r="O30" s="67">
        <v>3</v>
      </c>
      <c r="P30" s="67"/>
      <c r="Q30" s="67">
        <v>0</v>
      </c>
      <c r="R30" s="67"/>
      <c r="S30" s="67">
        <v>0</v>
      </c>
      <c r="T30" s="68"/>
      <c r="U30" s="67">
        <v>0</v>
      </c>
      <c r="V30" s="102"/>
    </row>
    <row r="31" spans="1:22" ht="15">
      <c r="A31" s="200"/>
      <c r="B31" s="66" t="s">
        <v>150</v>
      </c>
      <c r="C31" s="67">
        <v>0</v>
      </c>
      <c r="D31" s="67"/>
      <c r="E31" s="67">
        <v>0</v>
      </c>
      <c r="F31" s="67"/>
      <c r="G31" s="67">
        <v>1</v>
      </c>
      <c r="H31" s="67"/>
      <c r="I31" s="67">
        <v>-1</v>
      </c>
      <c r="J31" s="67"/>
      <c r="K31" s="67">
        <v>1</v>
      </c>
      <c r="L31" s="67"/>
      <c r="M31" s="67">
        <v>0</v>
      </c>
      <c r="N31" s="67"/>
      <c r="O31" s="67">
        <v>3</v>
      </c>
      <c r="P31" s="67"/>
      <c r="Q31" s="67">
        <v>0</v>
      </c>
      <c r="R31" s="67"/>
      <c r="S31" s="67">
        <v>0</v>
      </c>
      <c r="T31" s="68"/>
      <c r="U31" s="67">
        <v>0</v>
      </c>
      <c r="V31" s="102"/>
    </row>
    <row r="32" spans="1:22" ht="15">
      <c r="A32" s="203"/>
      <c r="B32" s="78" t="s">
        <v>151</v>
      </c>
      <c r="C32" s="79">
        <v>0</v>
      </c>
      <c r="D32" s="79"/>
      <c r="E32" s="79">
        <v>0</v>
      </c>
      <c r="F32" s="79"/>
      <c r="G32" s="79">
        <v>0</v>
      </c>
      <c r="H32" s="79"/>
      <c r="I32" s="79">
        <v>3</v>
      </c>
      <c r="J32" s="79"/>
      <c r="K32" s="79">
        <v>0</v>
      </c>
      <c r="L32" s="79"/>
      <c r="M32" s="79">
        <v>3</v>
      </c>
      <c r="N32" s="79"/>
      <c r="O32" s="79">
        <v>0</v>
      </c>
      <c r="P32" s="79"/>
      <c r="Q32" s="79">
        <v>3</v>
      </c>
      <c r="R32" s="79"/>
      <c r="S32" s="79">
        <v>0</v>
      </c>
      <c r="T32" s="80"/>
      <c r="U32" s="67">
        <v>1</v>
      </c>
      <c r="V32" s="102"/>
    </row>
    <row r="33" spans="1:22" ht="15">
      <c r="A33" s="200" t="s">
        <v>93</v>
      </c>
      <c r="B33" s="66" t="s">
        <v>154</v>
      </c>
      <c r="C33" s="67" t="s">
        <v>889</v>
      </c>
      <c r="D33" s="67">
        <v>1</v>
      </c>
      <c r="E33" s="67" t="s">
        <v>889</v>
      </c>
      <c r="F33" s="67">
        <v>1</v>
      </c>
      <c r="G33" s="67" t="s">
        <v>904</v>
      </c>
      <c r="H33" s="67">
        <v>3</v>
      </c>
      <c r="I33" s="67" t="s">
        <v>904</v>
      </c>
      <c r="J33" s="67">
        <v>3</v>
      </c>
      <c r="K33" s="67" t="s">
        <v>889</v>
      </c>
      <c r="L33" s="67">
        <v>3</v>
      </c>
      <c r="M33" s="67" t="s">
        <v>889</v>
      </c>
      <c r="N33" s="67">
        <v>3</v>
      </c>
      <c r="O33" s="67">
        <v>0</v>
      </c>
      <c r="P33" s="67">
        <v>0</v>
      </c>
      <c r="Q33" s="67" t="s">
        <v>907</v>
      </c>
      <c r="R33" s="67">
        <v>3</v>
      </c>
      <c r="S33" s="67" t="s">
        <v>908</v>
      </c>
      <c r="T33" s="68">
        <v>3</v>
      </c>
      <c r="U33" s="67" t="s">
        <v>904</v>
      </c>
      <c r="V33" s="102">
        <v>3</v>
      </c>
    </row>
    <row r="34" spans="1:22" ht="15">
      <c r="A34" s="200"/>
      <c r="B34" s="66" t="s">
        <v>155</v>
      </c>
      <c r="C34" s="67">
        <v>0</v>
      </c>
      <c r="D34" s="67">
        <v>0</v>
      </c>
      <c r="E34" s="67">
        <v>0</v>
      </c>
      <c r="F34" s="67">
        <v>0</v>
      </c>
      <c r="G34" s="67">
        <v>0</v>
      </c>
      <c r="H34" s="67">
        <v>0</v>
      </c>
      <c r="I34" s="67">
        <v>0</v>
      </c>
      <c r="J34" s="67">
        <v>0</v>
      </c>
      <c r="K34" s="67" t="s">
        <v>890</v>
      </c>
      <c r="L34" s="67">
        <v>3</v>
      </c>
      <c r="M34" s="67" t="s">
        <v>890</v>
      </c>
      <c r="N34" s="67">
        <v>3</v>
      </c>
      <c r="O34" s="67">
        <v>0</v>
      </c>
      <c r="P34" s="67">
        <v>0</v>
      </c>
      <c r="Q34" s="67">
        <v>0</v>
      </c>
      <c r="R34" s="67">
        <v>0</v>
      </c>
      <c r="S34" s="67">
        <v>0</v>
      </c>
      <c r="T34" s="68">
        <v>0</v>
      </c>
      <c r="U34" s="67">
        <v>0</v>
      </c>
      <c r="V34" s="102">
        <v>0</v>
      </c>
    </row>
    <row r="35" spans="1:22" ht="15">
      <c r="A35" s="200"/>
      <c r="B35" s="66" t="s">
        <v>156</v>
      </c>
      <c r="C35" s="67" t="s">
        <v>890</v>
      </c>
      <c r="D35" s="67">
        <v>3</v>
      </c>
      <c r="E35" s="67" t="s">
        <v>896</v>
      </c>
      <c r="F35" s="67">
        <v>3</v>
      </c>
      <c r="G35" s="67" t="s">
        <v>904</v>
      </c>
      <c r="H35" s="67">
        <v>3</v>
      </c>
      <c r="I35" s="67" t="s">
        <v>904</v>
      </c>
      <c r="J35" s="67">
        <v>3</v>
      </c>
      <c r="K35" s="67">
        <v>0</v>
      </c>
      <c r="L35" s="67">
        <v>0</v>
      </c>
      <c r="M35" s="67">
        <v>0</v>
      </c>
      <c r="N35" s="67">
        <v>0</v>
      </c>
      <c r="O35" s="67" t="s">
        <v>906</v>
      </c>
      <c r="P35" s="67">
        <v>3</v>
      </c>
      <c r="Q35" s="67">
        <v>0</v>
      </c>
      <c r="R35" s="67">
        <v>0</v>
      </c>
      <c r="S35" s="67">
        <v>0</v>
      </c>
      <c r="T35" s="68">
        <v>0</v>
      </c>
      <c r="U35" s="67" t="s">
        <v>904</v>
      </c>
      <c r="V35" s="102">
        <v>3</v>
      </c>
    </row>
    <row r="36" spans="1:22" ht="15">
      <c r="A36" s="200"/>
      <c r="B36" s="66" t="s">
        <v>157</v>
      </c>
      <c r="C36" s="67" t="s">
        <v>890</v>
      </c>
      <c r="D36" s="67">
        <v>3</v>
      </c>
      <c r="E36" s="67" t="s">
        <v>890</v>
      </c>
      <c r="F36" s="67">
        <v>3</v>
      </c>
      <c r="G36" s="67" t="s">
        <v>896</v>
      </c>
      <c r="H36" s="67">
        <v>1</v>
      </c>
      <c r="I36" s="67" t="s">
        <v>890</v>
      </c>
      <c r="J36" s="67">
        <v>1</v>
      </c>
      <c r="K36" s="67" t="s">
        <v>890</v>
      </c>
      <c r="L36" s="67">
        <v>1</v>
      </c>
      <c r="M36" s="67" t="s">
        <v>904</v>
      </c>
      <c r="N36" s="67">
        <v>1</v>
      </c>
      <c r="O36" s="67" t="s">
        <v>904</v>
      </c>
      <c r="P36" s="67">
        <v>3</v>
      </c>
      <c r="Q36" s="67" t="s">
        <v>890</v>
      </c>
      <c r="R36" s="67">
        <v>3</v>
      </c>
      <c r="S36" s="67" t="s">
        <v>904</v>
      </c>
      <c r="T36" s="68">
        <v>3</v>
      </c>
      <c r="U36" s="67">
        <v>0</v>
      </c>
      <c r="V36" s="102">
        <v>0</v>
      </c>
    </row>
    <row r="37" spans="1:22" ht="15">
      <c r="A37" s="81" t="s">
        <v>14</v>
      </c>
      <c r="B37" s="82" t="s">
        <v>152</v>
      </c>
      <c r="C37" s="83" t="s">
        <v>898</v>
      </c>
      <c r="D37" s="83">
        <v>2</v>
      </c>
      <c r="E37" s="83" t="s">
        <v>899</v>
      </c>
      <c r="F37" s="83"/>
      <c r="G37" s="83" t="s">
        <v>899</v>
      </c>
      <c r="H37" s="83"/>
      <c r="I37" s="83" t="s">
        <v>899</v>
      </c>
      <c r="J37" s="83"/>
      <c r="K37" s="83" t="s">
        <v>900</v>
      </c>
      <c r="L37" s="83"/>
      <c r="M37" s="83" t="s">
        <v>900</v>
      </c>
      <c r="N37" s="83"/>
      <c r="O37" s="83" t="s">
        <v>900</v>
      </c>
      <c r="P37" s="83"/>
      <c r="Q37" s="83" t="s">
        <v>900</v>
      </c>
      <c r="R37" s="83"/>
      <c r="S37" s="83" t="s">
        <v>158</v>
      </c>
      <c r="T37" s="84"/>
      <c r="U37" s="100" t="s">
        <v>158</v>
      </c>
      <c r="V37" s="102"/>
    </row>
    <row r="38" spans="1:22" ht="15">
      <c r="A38" s="81" t="s">
        <v>23</v>
      </c>
      <c r="B38" s="82" t="s">
        <v>152</v>
      </c>
      <c r="C38" s="83" t="s">
        <v>901</v>
      </c>
      <c r="D38" s="83">
        <v>1</v>
      </c>
      <c r="E38" s="83" t="s">
        <v>902</v>
      </c>
      <c r="F38" s="83"/>
      <c r="G38" s="85">
        <v>0</v>
      </c>
      <c r="H38" s="85"/>
      <c r="I38" s="85">
        <v>0</v>
      </c>
      <c r="J38" s="85"/>
      <c r="K38" s="83" t="s">
        <v>902</v>
      </c>
      <c r="L38" s="83"/>
      <c r="M38" s="83" t="s">
        <v>902</v>
      </c>
      <c r="N38" s="83"/>
      <c r="O38" s="67">
        <v>0</v>
      </c>
      <c r="P38" s="67"/>
      <c r="Q38" s="67">
        <v>0</v>
      </c>
      <c r="R38" s="67"/>
      <c r="S38" s="83" t="s">
        <v>900</v>
      </c>
      <c r="T38" s="84"/>
      <c r="U38" s="83" t="s">
        <v>900</v>
      </c>
      <c r="V38" s="102"/>
    </row>
    <row r="39" spans="1:22" ht="15.75" thickBot="1">
      <c r="A39" s="70" t="s">
        <v>6</v>
      </c>
      <c r="B39" s="71" t="s">
        <v>152</v>
      </c>
      <c r="C39" s="86" t="s">
        <v>901</v>
      </c>
      <c r="D39" s="86">
        <v>2</v>
      </c>
      <c r="E39" s="86" t="s">
        <v>900</v>
      </c>
      <c r="F39" s="86"/>
      <c r="G39" s="86" t="s">
        <v>900</v>
      </c>
      <c r="H39" s="86"/>
      <c r="I39" s="86" t="s">
        <v>900</v>
      </c>
      <c r="J39" s="86"/>
      <c r="K39" s="86" t="s">
        <v>903</v>
      </c>
      <c r="L39" s="86"/>
      <c r="M39" s="86" t="s">
        <v>903</v>
      </c>
      <c r="N39" s="86"/>
      <c r="O39" s="86" t="s">
        <v>903</v>
      </c>
      <c r="P39" s="86"/>
      <c r="Q39" s="86" t="s">
        <v>903</v>
      </c>
      <c r="R39" s="86"/>
      <c r="S39" s="86" t="s">
        <v>158</v>
      </c>
      <c r="T39" s="87"/>
      <c r="U39" s="106" t="s">
        <v>158</v>
      </c>
      <c r="V39" s="103"/>
    </row>
  </sheetData>
  <mergeCells count="9">
    <mergeCell ref="A18:A20"/>
    <mergeCell ref="A21:A23"/>
    <mergeCell ref="A24:A32"/>
    <mergeCell ref="A33:A36"/>
    <mergeCell ref="A2:A3"/>
    <mergeCell ref="A4:A5"/>
    <mergeCell ref="A6:A7"/>
    <mergeCell ref="A9:A14"/>
    <mergeCell ref="A15:A1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76523-35FA-438E-A423-6E558DAB6211}">
  <sheetPr codeName="Hoja7"/>
  <dimension ref="A1:B25"/>
  <sheetViews>
    <sheetView workbookViewId="0" topLeftCell="A10">
      <selection activeCell="B22" sqref="B22"/>
    </sheetView>
  </sheetViews>
  <sheetFormatPr defaultColWidth="11.421875" defaultRowHeight="15"/>
  <cols>
    <col min="1" max="1" width="19.28125" style="0" bestFit="1" customWidth="1"/>
    <col min="2" max="2" width="16.57421875" style="51" customWidth="1"/>
  </cols>
  <sheetData>
    <row r="1" spans="1:2" ht="15">
      <c r="A1" s="88" t="s">
        <v>172</v>
      </c>
      <c r="B1" s="89"/>
    </row>
    <row r="2" spans="1:2" ht="15">
      <c r="A2" s="90" t="s">
        <v>24</v>
      </c>
      <c r="B2" s="91"/>
    </row>
    <row r="3" spans="1:2" ht="15">
      <c r="A3" s="90" t="s">
        <v>882</v>
      </c>
      <c r="B3" s="91"/>
    </row>
    <row r="4" spans="1:2" ht="15">
      <c r="A4" s="90" t="s">
        <v>883</v>
      </c>
      <c r="B4" s="91"/>
    </row>
    <row r="5" spans="1:2" ht="15">
      <c r="A5" s="90" t="s">
        <v>18</v>
      </c>
      <c r="B5" s="91"/>
    </row>
    <row r="6" spans="1:2" ht="15">
      <c r="A6" s="90" t="s">
        <v>768</v>
      </c>
      <c r="B6" s="91"/>
    </row>
    <row r="7" spans="1:2" ht="15">
      <c r="A7" s="90" t="s">
        <v>17</v>
      </c>
      <c r="B7" s="91"/>
    </row>
    <row r="8" spans="1:2" ht="15">
      <c r="A8" s="90" t="s">
        <v>11</v>
      </c>
      <c r="B8" s="91"/>
    </row>
    <row r="9" spans="1:2" ht="15">
      <c r="A9" s="90" t="s">
        <v>10</v>
      </c>
      <c r="B9" s="91"/>
    </row>
    <row r="10" spans="1:2" ht="15">
      <c r="A10" s="90" t="s">
        <v>12</v>
      </c>
      <c r="B10" s="91"/>
    </row>
    <row r="11" spans="1:2" ht="15.75" thickBot="1">
      <c r="A11" s="92" t="s">
        <v>13</v>
      </c>
      <c r="B11" s="93"/>
    </row>
    <row r="12" spans="1:2" ht="15">
      <c r="A12" s="88" t="s">
        <v>885</v>
      </c>
      <c r="B12" s="89"/>
    </row>
    <row r="13" spans="1:2" ht="15">
      <c r="A13" s="90" t="s">
        <v>884</v>
      </c>
      <c r="B13" s="91"/>
    </row>
    <row r="14" spans="1:2" ht="15">
      <c r="A14" s="90" t="s">
        <v>886</v>
      </c>
      <c r="B14" s="91"/>
    </row>
    <row r="15" spans="1:2" ht="15">
      <c r="A15" s="90" t="s">
        <v>887</v>
      </c>
      <c r="B15" s="91"/>
    </row>
    <row r="16" spans="1:2" ht="15">
      <c r="A16" s="90" t="s">
        <v>7</v>
      </c>
      <c r="B16" s="91"/>
    </row>
    <row r="17" spans="1:2" ht="15">
      <c r="A17" s="90" t="s">
        <v>20</v>
      </c>
      <c r="B17" s="91"/>
    </row>
    <row r="18" spans="1:2" ht="15.75" thickBot="1">
      <c r="A18" s="92" t="s">
        <v>21</v>
      </c>
      <c r="B18" s="93"/>
    </row>
    <row r="19" spans="1:2" ht="15">
      <c r="A19" s="88" t="s">
        <v>891</v>
      </c>
      <c r="B19" s="111" t="e">
        <f>VLOOKUP($B$6,ECOSISTEMAS!$A$2:$G$456,7,0)</f>
        <v>#N/A</v>
      </c>
    </row>
    <row r="20" spans="1:2" ht="15">
      <c r="A20" s="90" t="s">
        <v>892</v>
      </c>
      <c r="B20" s="111" t="e">
        <f>VLOOKUP($B$6,ECOSISTEMAS!$A$2:$G$456,5,0)</f>
        <v>#N/A</v>
      </c>
    </row>
    <row r="21" spans="1:2" ht="15">
      <c r="A21" s="90" t="s">
        <v>893</v>
      </c>
      <c r="B21" s="111" t="e">
        <f>VLOOKUP($B$6,ECOSISTEMAS!$A$2:$G$456,4,0)</f>
        <v>#N/A</v>
      </c>
    </row>
    <row r="22" spans="1:2" ht="15.75" thickBot="1">
      <c r="A22" s="107" t="s">
        <v>894</v>
      </c>
      <c r="B22" s="111" t="e">
        <f>VLOOKUP($B$6,ECOSISTEMAS!$A$2:$G$456,6,0)</f>
        <v>#N/A</v>
      </c>
    </row>
    <row r="23" spans="1:2" ht="15">
      <c r="A23" s="108" t="s">
        <v>910</v>
      </c>
      <c r="B23" s="89"/>
    </row>
    <row r="24" spans="1:2" ht="15">
      <c r="A24" s="109" t="s">
        <v>911</v>
      </c>
      <c r="B24" s="91"/>
    </row>
    <row r="25" spans="1:2" ht="15.75" thickBot="1">
      <c r="A25" s="110" t="s">
        <v>912</v>
      </c>
      <c r="B25" s="93"/>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9CD9-D18F-43FB-B2F9-C92DC7D91C49}">
  <sheetPr codeName="Hoja9"/>
  <dimension ref="A1:K25"/>
  <sheetViews>
    <sheetView workbookViewId="0" topLeftCell="A1">
      <pane xSplit="1" ySplit="1" topLeftCell="B2" activePane="bottomRight" state="frozen"/>
      <selection pane="topRight" activeCell="B1" sqref="B1"/>
      <selection pane="bottomLeft" activeCell="A2" sqref="A2"/>
      <selection pane="bottomRight" activeCell="B6" sqref="B6"/>
    </sheetView>
  </sheetViews>
  <sheetFormatPr defaultColWidth="11.421875" defaultRowHeight="15"/>
  <cols>
    <col min="1" max="1" width="18.57421875" style="0" bestFit="1" customWidth="1"/>
  </cols>
  <sheetData>
    <row r="1" spans="1:11" ht="15.75" thickBot="1">
      <c r="A1" s="99"/>
      <c r="B1" s="119" t="s">
        <v>134</v>
      </c>
      <c r="C1" s="119" t="s">
        <v>135</v>
      </c>
      <c r="D1" s="119" t="s">
        <v>136</v>
      </c>
      <c r="E1" s="119" t="s">
        <v>137</v>
      </c>
      <c r="F1" s="119" t="s">
        <v>138</v>
      </c>
      <c r="G1" s="119" t="s">
        <v>139</v>
      </c>
      <c r="H1" s="119" t="s">
        <v>140</v>
      </c>
      <c r="I1" s="119" t="s">
        <v>141</v>
      </c>
      <c r="J1" s="119" t="s">
        <v>142</v>
      </c>
      <c r="K1" s="120" t="s">
        <v>143</v>
      </c>
    </row>
    <row r="2" spans="1:11" ht="15">
      <c r="A2" s="112" t="s">
        <v>24</v>
      </c>
      <c r="B2" s="97">
        <f>IF(ENTRADAS_DEMANDA!$B$2="SI",'TAB. CONT.-DEMANDA'!C2,'TAB. CONT.-DEMANDA'!C3)</f>
        <v>0</v>
      </c>
      <c r="C2" s="97">
        <f>IF(ENTRADAS_DEMANDA!$B$2="SI",'TAB. CONT.-DEMANDA'!E2,'TAB. CONT.-DEMANDA'!E3)</f>
        <v>0</v>
      </c>
      <c r="D2" s="97">
        <f>IF(ENTRADAS_DEMANDA!$B$2="SI",'TAB. CONT.-DEMANDA'!G2,'TAB. CONT.-DEMANDA'!G3)</f>
        <v>0</v>
      </c>
      <c r="E2" s="97">
        <f>IF(ENTRADAS_DEMANDA!$B$2="SI",'TAB. CONT.-DEMANDA'!I2,'TAB. CONT.-DEMANDA'!I3)</f>
        <v>0</v>
      </c>
      <c r="F2" s="97">
        <f>IF(ENTRADAS_DEMANDA!$B$2="SI",'TAB. CONT.-DEMANDA'!K2,'TAB. CONT.-DEMANDA'!K3)</f>
        <v>0</v>
      </c>
      <c r="G2" s="97">
        <f>IF(ENTRADAS_DEMANDA!$B$2="SI",'TAB. CONT.-DEMANDA'!M2,'TAB. CONT.-DEMANDA'!M3)</f>
        <v>0</v>
      </c>
      <c r="H2" s="97">
        <f>IF(ENTRADAS_DEMANDA!$B$2="SI",'TAB. CONT.-DEMANDA'!O2,'TAB. CONT.-DEMANDA'!O3)</f>
        <v>0</v>
      </c>
      <c r="I2" s="97">
        <f>IF(ENTRADAS_DEMANDA!$B$2="SI",'TAB. CONT.-DEMANDA'!Q2,'TAB. CONT.-DEMANDA'!Q3)</f>
        <v>0</v>
      </c>
      <c r="J2" s="97">
        <f>IF(ENTRADAS_DEMANDA!$B$2="SI",'TAB. CONT.-DEMANDA'!S2,'TAB. CONT.-DEMANDA'!S3)</f>
        <v>0</v>
      </c>
      <c r="K2" s="98">
        <f>IF(ENTRADAS_DEMANDA!$B$2="SI",'TAB. CONT.-DEMANDA'!U2,'TAB. CONT.-DEMANDA'!U3)</f>
        <v>0</v>
      </c>
    </row>
    <row r="3" spans="1:11" ht="15">
      <c r="A3" s="113" t="s">
        <v>882</v>
      </c>
      <c r="B3" s="57">
        <f>IF(ENTRADAS_DEMANDA!$B$3="SI",'TAB. CONT.-DEMANDA'!C4,'TAB. CONT.-DEMANDA'!C5)</f>
        <v>0</v>
      </c>
      <c r="C3" s="57">
        <f>IF(ENTRADAS_DEMANDA!$B$3="SI",'TAB. CONT.-DEMANDA'!F4,'TAB. CONT.-DEMANDA'!E5)</f>
        <v>0</v>
      </c>
      <c r="D3" s="57">
        <f>IF(ENTRADAS_DEMANDA!$B$3="SI",'TAB. CONT.-DEMANDA'!G4,'TAB. CONT.-DEMANDA'!G5)</f>
        <v>0</v>
      </c>
      <c r="E3" s="57">
        <f>IF(ENTRADAS_DEMANDA!$B$3="SI",'TAB. CONT.-DEMANDA'!J4,'TAB. CONT.-DEMANDA'!I5)</f>
        <v>0</v>
      </c>
      <c r="F3" s="57">
        <f>IF(ENTRADAS_DEMANDA!$B$3="SI",'TAB. CONT.-DEMANDA'!K4,'TAB. CONT.-DEMANDA'!K5)</f>
        <v>0</v>
      </c>
      <c r="G3" s="57">
        <f>IF(ENTRADAS_DEMANDA!$B$3="SI",'TAB. CONT.-DEMANDA'!N4,'TAB. CONT.-DEMANDA'!M5)</f>
        <v>0</v>
      </c>
      <c r="H3" s="57">
        <f>IF(ENTRADAS_DEMANDA!$B$3="SI",'TAB. CONT.-DEMANDA'!O4,'TAB. CONT.-DEMANDA'!O5)</f>
        <v>0</v>
      </c>
      <c r="I3" s="57">
        <f>IF(ENTRADAS_DEMANDA!$B$3="SI",'TAB. CONT.-DEMANDA'!R4,'TAB. CONT.-DEMANDA'!Q5)</f>
        <v>0</v>
      </c>
      <c r="J3" s="57">
        <f>IF(ENTRADAS_DEMANDA!$B$3="SI",'TAB. CONT.-DEMANDA'!S4,'TAB. CONT.-DEMANDA'!S5)</f>
        <v>0</v>
      </c>
      <c r="K3" s="94">
        <f>IF(ENTRADAS_DEMANDA!$B$3="SI",'TAB. CONT.-DEMANDA'!U4,'TAB. CONT.-DEMANDA'!U5)</f>
        <v>0</v>
      </c>
    </row>
    <row r="4" spans="1:11" ht="15">
      <c r="A4" s="113" t="s">
        <v>883</v>
      </c>
      <c r="B4" s="57">
        <f>IF(ENTRADAS_DEMANDA!$B$4="SI",'TAB. CONT.-DEMANDA'!C6,'TAB. CONT.-DEMANDA'!C7)</f>
        <v>0</v>
      </c>
      <c r="C4" s="57">
        <f>IF(ENTRADAS_DEMANDA!$B$4="SI",'TAB. CONT.-DEMANDA'!E6,'TAB. CONT.-DEMANDA'!E7)</f>
        <v>0</v>
      </c>
      <c r="D4" s="57">
        <f>IF(ENTRADAS_DEMANDA!$B$4="SI",'TAB. CONT.-DEMANDA'!G6,'TAB. CONT.-DEMANDA'!G7)</f>
        <v>0</v>
      </c>
      <c r="E4" s="57">
        <f>IF(ENTRADAS_DEMANDA!$B$4="SI",'TAB. CONT.-DEMANDA'!I6,'TAB. CONT.-DEMANDA'!I7)</f>
        <v>0</v>
      </c>
      <c r="F4" s="57">
        <f>IF(ENTRADAS_DEMANDA!$B$4="SI",'TAB. CONT.-DEMANDA'!K6,'TAB. CONT.-DEMANDA'!K7)</f>
        <v>0</v>
      </c>
      <c r="G4" s="57">
        <f>IF(ENTRADAS_DEMANDA!$B$4="SI",'TAB. CONT.-DEMANDA'!M6,'TAB. CONT.-DEMANDA'!M7)</f>
        <v>0</v>
      </c>
      <c r="H4" s="57">
        <f>IF(ENTRADAS_DEMANDA!$B$4="SI",'TAB. CONT.-DEMANDA'!O6,'TAB. CONT.-DEMANDA'!O7)</f>
        <v>0</v>
      </c>
      <c r="I4" s="57">
        <f>IF(ENTRADAS_DEMANDA!$B$4="SI",'TAB. CONT.-DEMANDA'!Q6,'TAB. CONT.-DEMANDA'!Q7)</f>
        <v>0</v>
      </c>
      <c r="J4" s="57">
        <f>IF(ENTRADAS_DEMANDA!$B$4="SI",'TAB. CONT.-DEMANDA'!S6,'TAB. CONT.-DEMANDA'!S7)</f>
        <v>0</v>
      </c>
      <c r="K4" s="94">
        <f>IF(ENTRADAS_DEMANDA!$B$4="SI",'TAB. CONT.-DEMANDA'!U6,'TAB. CONT.-DEMANDA'!U7)</f>
        <v>0</v>
      </c>
    </row>
    <row r="5" spans="1:11" ht="15.75" thickBot="1">
      <c r="A5" s="114" t="s">
        <v>18</v>
      </c>
      <c r="B5" s="95">
        <f>IF(ENTRADAS_DEMANDA!$B$5&gt;=3,'TAB. CONT.-DEMANDA'!D8,0)</f>
        <v>0</v>
      </c>
      <c r="C5" s="95">
        <f>IF(ENTRADAS_DEMANDA!$B$5&gt;=3,'TAB. CONT.-DEMANDA'!F8,0)</f>
        <v>0</v>
      </c>
      <c r="D5" s="95">
        <f>IF(ENTRADAS_DEMANDA!$B$5&gt;=3,'TAB. CONT.-DEMANDA'!H8,0)</f>
        <v>0</v>
      </c>
      <c r="E5" s="95">
        <f>IF(ENTRADAS_DEMANDA!$B$5&gt;=3,'TAB. CONT.-DEMANDA'!J8,0)</f>
        <v>0</v>
      </c>
      <c r="F5" s="95">
        <f>IF(ENTRADAS_DEMANDA!$B$5&gt;=3,'TAB. CONT.-DEMANDA'!L8,0)</f>
        <v>0</v>
      </c>
      <c r="G5" s="95">
        <f>IF(ENTRADAS_DEMANDA!$B$5&gt;=3,'TAB. CONT.-DEMANDA'!N8,0)</f>
        <v>0</v>
      </c>
      <c r="H5" s="95">
        <f>IF(ENTRADAS_DEMANDA!$B$5&gt;=3,'TAB. CONT.-DEMANDA'!P8,0)</f>
        <v>0</v>
      </c>
      <c r="I5" s="95">
        <f>IF(ENTRADAS_DEMANDA!$B$5&gt;=3,'TAB. CONT.-DEMANDA'!R8,0)</f>
        <v>0</v>
      </c>
      <c r="J5" s="95">
        <f>IF(ENTRADAS_DEMANDA!$B$5&gt;=3,'TAB. CONT.-DEMANDA'!T8,0)</f>
        <v>0</v>
      </c>
      <c r="K5" s="96">
        <f>IF(ENTRADAS_DEMANDA!$B$5&gt;=3,'TAB. CONT.-DEMANDA'!V8,0)</f>
        <v>0</v>
      </c>
    </row>
    <row r="6" spans="1:11" ht="15">
      <c r="A6" s="112" t="s">
        <v>885</v>
      </c>
      <c r="B6" s="97">
        <f>IF(ENTRADAS_DEMANDA!$B$12=TRUE,'TAB. CONT.-DEMANDA'!C12,'TAB. CONT.-DEMANDA'!C$10)</f>
        <v>0</v>
      </c>
      <c r="C6" s="97">
        <f>IF(ENTRADAS_DEMANDA!$B$12=TRUE,'TAB. CONT.-DEMANDA'!E12,'TAB. CONT.-DEMANDA'!E$10)</f>
        <v>0</v>
      </c>
      <c r="D6" s="97">
        <f>IF(ENTRADAS_DEMANDA!$B$12=TRUE,'TAB. CONT.-DEMANDA'!G12,'TAB. CONT.-DEMANDA'!G$10)</f>
        <v>0</v>
      </c>
      <c r="E6" s="97">
        <f>IF(ENTRADAS_DEMANDA!$B$12=TRUE,'TAB. CONT.-DEMANDA'!I12,'TAB. CONT.-DEMANDA'!I$10)</f>
        <v>0</v>
      </c>
      <c r="F6" s="97">
        <f>IF(ENTRADAS_DEMANDA!$B$12=TRUE,'TAB. CONT.-DEMANDA'!K12,'TAB. CONT.-DEMANDA'!K$10)</f>
        <v>0</v>
      </c>
      <c r="G6" s="97">
        <f>IF(ENTRADAS_DEMANDA!$B$12=TRUE,'TAB. CONT.-DEMANDA'!M12,'TAB. CONT.-DEMANDA'!M$10)</f>
        <v>0</v>
      </c>
      <c r="H6" s="97">
        <f>IF(ENTRADAS_DEMANDA!$B$12=TRUE,'TAB. CONT.-DEMANDA'!O12,'TAB. CONT.-DEMANDA'!O$10)</f>
        <v>0</v>
      </c>
      <c r="I6" s="97">
        <f>IF(ENTRADAS_DEMANDA!$B$12=TRUE,'TAB. CONT.-DEMANDA'!Q12,'TAB. CONT.-DEMANDA'!Q$10)</f>
        <v>0</v>
      </c>
      <c r="J6" s="97">
        <f>IF(ENTRADAS_DEMANDA!$B$12=TRUE,'TAB. CONT.-DEMANDA'!S12,'TAB. CONT.-DEMANDA'!S$10)</f>
        <v>0</v>
      </c>
      <c r="K6" s="98">
        <f>IF(ENTRADAS_DEMANDA!$B$12=TRUE,'TAB. CONT.-DEMANDA'!U12,'TAB. CONT.-DEMANDA'!U$10)</f>
        <v>0</v>
      </c>
    </row>
    <row r="7" spans="1:11" ht="15">
      <c r="A7" s="113" t="s">
        <v>884</v>
      </c>
      <c r="B7" s="57">
        <f>IF(ENTRADAS_DEMANDA!$B$13=TRUE,'TAB. CONT.-DEMANDA'!C11,'TAB. CONT.-DEMANDA'!C$10)</f>
        <v>0</v>
      </c>
      <c r="C7" s="57">
        <f>IF(ENTRADAS_DEMANDA!$B$13=TRUE,'TAB. CONT.-DEMANDA'!E11,'TAB. CONT.-DEMANDA'!E$10)</f>
        <v>0</v>
      </c>
      <c r="D7" s="57">
        <f>IF(ENTRADAS_DEMANDA!$B$13=TRUE,'TAB. CONT.-DEMANDA'!G11,'TAB. CONT.-DEMANDA'!G$10)</f>
        <v>0</v>
      </c>
      <c r="E7" s="57">
        <f>IF(ENTRADAS_DEMANDA!$B$13=TRUE,'TAB. CONT.-DEMANDA'!I11,'TAB. CONT.-DEMANDA'!I$10)</f>
        <v>0</v>
      </c>
      <c r="F7" s="57">
        <f>IF(ENTRADAS_DEMANDA!$B$13=TRUE,'TAB. CONT.-DEMANDA'!K11,'TAB. CONT.-DEMANDA'!K$10)</f>
        <v>0</v>
      </c>
      <c r="G7" s="57">
        <f>IF(ENTRADAS_DEMANDA!$B$13=TRUE,'TAB. CONT.-DEMANDA'!M11,'TAB. CONT.-DEMANDA'!M$10)</f>
        <v>0</v>
      </c>
      <c r="H7" s="57">
        <f>IF(ENTRADAS_DEMANDA!$B$13=TRUE,'TAB. CONT.-DEMANDA'!O11,'TAB. CONT.-DEMANDA'!O$10)</f>
        <v>0</v>
      </c>
      <c r="I7" s="57">
        <f>IF(ENTRADAS_DEMANDA!$B$13=TRUE,'TAB. CONT.-DEMANDA'!Q11,'TAB. CONT.-DEMANDA'!Q$10)</f>
        <v>0</v>
      </c>
      <c r="J7" s="57">
        <f>IF(ENTRADAS_DEMANDA!$B$13=TRUE,'TAB. CONT.-DEMANDA'!S11,'TAB. CONT.-DEMANDA'!S$10)</f>
        <v>0</v>
      </c>
      <c r="K7" s="94">
        <f>IF(ENTRADAS_DEMANDA!$B$13=TRUE,'TAB. CONT.-DEMANDA'!U11,'TAB. CONT.-DEMANDA'!U$10)</f>
        <v>0</v>
      </c>
    </row>
    <row r="8" spans="1:11" ht="15">
      <c r="A8" s="113" t="s">
        <v>886</v>
      </c>
      <c r="B8" s="57">
        <f>IF(ENTRADAS_DEMANDA!$B$14=TRUE,'TAB. CONT.-DEMANDA'!C13,'TAB. CONT.-DEMANDA'!C$10)</f>
        <v>0</v>
      </c>
      <c r="C8" s="57">
        <f>IF(ENTRADAS_DEMANDA!$B$14=TRUE,'TAB. CONT.-DEMANDA'!E13,'TAB. CONT.-DEMANDA'!E$10)</f>
        <v>0</v>
      </c>
      <c r="D8" s="57">
        <f>IF(ENTRADAS_DEMANDA!$B$14=TRUE,'TAB. CONT.-DEMANDA'!G13,'TAB. CONT.-DEMANDA'!G$10)</f>
        <v>0</v>
      </c>
      <c r="E8" s="57">
        <f>IF(ENTRADAS_DEMANDA!$B$14=TRUE,'TAB. CONT.-DEMANDA'!I13,'TAB. CONT.-DEMANDA'!I$10)</f>
        <v>0</v>
      </c>
      <c r="F8" s="57">
        <f>IF(ENTRADAS_DEMANDA!$B$14=TRUE,'TAB. CONT.-DEMANDA'!K13,'TAB. CONT.-DEMANDA'!K$10)</f>
        <v>0</v>
      </c>
      <c r="G8" s="57">
        <f>IF(ENTRADAS_DEMANDA!$B$14=TRUE,'TAB. CONT.-DEMANDA'!M13,'TAB. CONT.-DEMANDA'!M$10)</f>
        <v>0</v>
      </c>
      <c r="H8" s="57">
        <f>IF(ENTRADAS_DEMANDA!$B$14=TRUE,'TAB. CONT.-DEMANDA'!O13,'TAB. CONT.-DEMANDA'!O$10)</f>
        <v>0</v>
      </c>
      <c r="I8" s="57">
        <f>IF(ENTRADAS_DEMANDA!$B$14=TRUE,'TAB. CONT.-DEMANDA'!Q13,'TAB. CONT.-DEMANDA'!Q$10)</f>
        <v>0</v>
      </c>
      <c r="J8" s="57">
        <f>IF(ENTRADAS_DEMANDA!$B$14=TRUE,'TAB. CONT.-DEMANDA'!S13,'TAB. CONT.-DEMANDA'!S$10)</f>
        <v>0</v>
      </c>
      <c r="K8" s="94">
        <f>IF(ENTRADAS_DEMANDA!$B$14=TRUE,'TAB. CONT.-DEMANDA'!U13,'TAB. CONT.-DEMANDA'!U$10)</f>
        <v>0</v>
      </c>
    </row>
    <row r="9" spans="1:11" ht="15">
      <c r="A9" s="113" t="s">
        <v>887</v>
      </c>
      <c r="B9" s="57">
        <f>IF(ENTRADAS_DEMANDA!$B$15=TRUE,'TAB. CONT.-DEMANDA'!C14,'TAB. CONT.-DEMANDA'!C$10)</f>
        <v>0</v>
      </c>
      <c r="C9" s="57">
        <f>IF(ENTRADAS_DEMANDA!$B$15=TRUE,'TAB. CONT.-DEMANDA'!E14,'TAB. CONT.-DEMANDA'!E$10)</f>
        <v>0</v>
      </c>
      <c r="D9" s="57">
        <f>IF(ENTRADAS_DEMANDA!$B$15=TRUE,'TAB. CONT.-DEMANDA'!G14,'TAB. CONT.-DEMANDA'!G$10)</f>
        <v>0</v>
      </c>
      <c r="E9" s="57">
        <f>IF(ENTRADAS_DEMANDA!$B$15=TRUE,'TAB. CONT.-DEMANDA'!I14,'TAB. CONT.-DEMANDA'!I$10)</f>
        <v>0</v>
      </c>
      <c r="F9" s="57">
        <f>IF(ENTRADAS_DEMANDA!$B$15=TRUE,'TAB. CONT.-DEMANDA'!K14,'TAB. CONT.-DEMANDA'!K$10)</f>
        <v>0</v>
      </c>
      <c r="G9" s="57">
        <f>IF(ENTRADAS_DEMANDA!$B$15=TRUE,'TAB. CONT.-DEMANDA'!M14,'TAB. CONT.-DEMANDA'!M$10)</f>
        <v>0</v>
      </c>
      <c r="H9" s="57">
        <f>IF(ENTRADAS_DEMANDA!$B$15=TRUE,'TAB. CONT.-DEMANDA'!O14,'TAB. CONT.-DEMANDA'!O$10)</f>
        <v>0</v>
      </c>
      <c r="I9" s="57">
        <f>IF(ENTRADAS_DEMANDA!$B$15=TRUE,'TAB. CONT.-DEMANDA'!Q14,'TAB. CONT.-DEMANDA'!Q$10)</f>
        <v>0</v>
      </c>
      <c r="J9" s="57">
        <f>IF(ENTRADAS_DEMANDA!$B$15=TRUE,'TAB. CONT.-DEMANDA'!S14,'TAB. CONT.-DEMANDA'!S$10)</f>
        <v>0</v>
      </c>
      <c r="K9" s="94">
        <f>IF(ENTRADAS_DEMANDA!$B$15=TRUE,'TAB. CONT.-DEMANDA'!U14,'TAB. CONT.-DEMANDA'!U$10)</f>
        <v>0</v>
      </c>
    </row>
    <row r="10" spans="1:11" ht="15">
      <c r="A10" s="113" t="s">
        <v>7</v>
      </c>
      <c r="B10" s="57">
        <f>IF(ENTRADAS_DEMANDA!$B$16="SI",'TAB. CONT.-DEMANDA'!C15,(IF(ENTRADAS_DEMANDA!$B$16="NO",'TAB. CONT.-DEMANDA'!D16,'TAB. CONT.-DEMANDA'!C17)))</f>
        <v>0</v>
      </c>
      <c r="C10" s="57">
        <f>IF(ENTRADAS_DEMANDA!$B$16="SI",'TAB. CONT.-DEMANDA'!E15,(IF(ENTRADAS_DEMANDA!$B$16="NO",'TAB. CONT.-DEMANDA'!F16,'TAB. CONT.-DEMANDA'!E17)))</f>
        <v>0</v>
      </c>
      <c r="D10" s="57">
        <f>IF(ENTRADAS_DEMANDA!$B$16="SI",'TAB. CONT.-DEMANDA'!G15,(IF(ENTRADAS_DEMANDA!$B$16="NO",'TAB. CONT.-DEMANDA'!H16,'TAB. CONT.-DEMANDA'!G17)))</f>
        <v>0</v>
      </c>
      <c r="E10" s="57">
        <f>IF(ENTRADAS_DEMANDA!$B$16="SI",'TAB. CONT.-DEMANDA'!I15,(IF(ENTRADAS_DEMANDA!$B$16="NO",'TAB. CONT.-DEMANDA'!J16,'TAB. CONT.-DEMANDA'!I17)))</f>
        <v>0</v>
      </c>
      <c r="F10" s="57">
        <f>IF(ENTRADAS_DEMANDA!$B$16="SI",'TAB. CONT.-DEMANDA'!K15,(IF(ENTRADAS_DEMANDA!$B$16="NO",'TAB. CONT.-DEMANDA'!K16,'TAB. CONT.-DEMANDA'!K17)))</f>
        <v>0</v>
      </c>
      <c r="G10" s="57">
        <f>IF(ENTRADAS_DEMANDA!$B$16="SI",'TAB. CONT.-DEMANDA'!M15,(IF(ENTRADAS_DEMANDA!$B$16="NO",'TAB. CONT.-DEMANDA'!M16,'TAB. CONT.-DEMANDA'!M17)))</f>
        <v>0</v>
      </c>
      <c r="H10" s="57">
        <f>IF(ENTRADAS_DEMANDA!$B$16="SI",'TAB. CONT.-DEMANDA'!O15,(IF(ENTRADAS_DEMANDA!$B$16="NO",'TAB. CONT.-DEMANDA'!O16,'TAB. CONT.-DEMANDA'!O17)))</f>
        <v>0</v>
      </c>
      <c r="I10" s="57">
        <f>IF(ENTRADAS_DEMANDA!$B$16="SI",'TAB. CONT.-DEMANDA'!Q15,(IF(ENTRADAS_DEMANDA!$B$16="NO",'TAB. CONT.-DEMANDA'!Q16,'TAB. CONT.-DEMANDA'!Q17)))</f>
        <v>0</v>
      </c>
      <c r="J10" s="57">
        <f>IF(ENTRADAS_DEMANDA!$B$16="SI",'TAB. CONT.-DEMANDA'!S15,(IF(ENTRADAS_DEMANDA!$B$16="NO",'TAB. CONT.-DEMANDA'!S16,'TAB. CONT.-DEMANDA'!S17)))</f>
        <v>0</v>
      </c>
      <c r="K10" s="94">
        <f>IF(ENTRADAS_DEMANDA!$B$16="SI",'TAB. CONT.-DEMANDA'!U15,(IF(ENTRADAS_DEMANDA!$B$16="NO",'TAB. CONT.-DEMANDA'!U16,'TAB. CONT.-DEMANDA'!U17)))</f>
        <v>0</v>
      </c>
    </row>
    <row r="11" spans="1:11" ht="15">
      <c r="A11" s="113" t="s">
        <v>20</v>
      </c>
      <c r="B11" s="57">
        <f>IF(ENTRADAS_DEMANDA!$B$17="SI",'TAB. CONT.-DEMANDA'!C18,(IF(ENTRADAS_DEMANDA!$B$17="NO",'TAB. CONT.-DEMANDA'!C19,'TAB. CONT.-DEMANDA'!C20)))</f>
        <v>0</v>
      </c>
      <c r="C11" s="57">
        <f>IF(ENTRADAS_DEMANDA!$B$17="SI",'TAB. CONT.-DEMANDA'!E18,(IF(ENTRADAS_DEMANDA!$B$17="NO",'TAB. CONT.-DEMANDA'!E19,'TAB. CONT.-DEMANDA'!E20)))</f>
        <v>0</v>
      </c>
      <c r="D11" s="57">
        <f>IF(ENTRADAS_DEMANDA!$B$17="SI",'TAB. CONT.-DEMANDA'!G18,(IF(ENTRADAS_DEMANDA!$B$17="NO",'TAB. CONT.-DEMANDA'!G19,'TAB. CONT.-DEMANDA'!G20)))</f>
        <v>0</v>
      </c>
      <c r="E11" s="57">
        <f>IF(ENTRADAS_DEMANDA!$B$17="SI",'TAB. CONT.-DEMANDA'!I18,(IF(ENTRADAS_DEMANDA!$B$17="NO",'TAB. CONT.-DEMANDA'!I19,'TAB. CONT.-DEMANDA'!I20)))</f>
        <v>0</v>
      </c>
      <c r="F11" s="57">
        <f>IF(ENTRADAS_DEMANDA!$B$17="SI",'TAB. CONT.-DEMANDA'!K18,(IF(ENTRADAS_DEMANDA!$B$17="NO",'TAB. CONT.-DEMANDA'!K19,'TAB. CONT.-DEMANDA'!K20)))</f>
        <v>0</v>
      </c>
      <c r="G11" s="57">
        <f>IF(ENTRADAS_DEMANDA!$B$17="SI",'TAB. CONT.-DEMANDA'!M18,(IF(ENTRADAS_DEMANDA!$B$17="NO",'TAB. CONT.-DEMANDA'!M19,'TAB. CONT.-DEMANDA'!M20)))</f>
        <v>0</v>
      </c>
      <c r="H11" s="57">
        <f>IF(ENTRADAS_DEMANDA!$B$17="SI",'TAB. CONT.-DEMANDA'!O18,(IF(ENTRADAS_DEMANDA!$B$17="NO",'TAB. CONT.-DEMANDA'!O19,'TAB. CONT.-DEMANDA'!O20)))</f>
        <v>0</v>
      </c>
      <c r="I11" s="57">
        <f>IF(ENTRADAS_DEMANDA!$B$17="SI",'TAB. CONT.-DEMANDA'!Q18,(IF(ENTRADAS_DEMANDA!$B$17="NO",'TAB. CONT.-DEMANDA'!Q19,'TAB. CONT.-DEMANDA'!Q20)))</f>
        <v>0</v>
      </c>
      <c r="J11" s="57">
        <f>IF(ENTRADAS_DEMANDA!$B$17="SI",'TAB. CONT.-DEMANDA'!S18,(IF(ENTRADAS_DEMANDA!$B$17="NO",'TAB. CONT.-DEMANDA'!S19,'TAB. CONT.-DEMANDA'!S20)))</f>
        <v>0</v>
      </c>
      <c r="K11" s="94">
        <f>IF(ENTRADAS_DEMANDA!$B$17="SI",'TAB. CONT.-DEMANDA'!U18,(IF(ENTRADAS_DEMANDA!$B$17="NO",'TAB. CONT.-DEMANDA'!U19,'TAB. CONT.-DEMANDA'!U20)))</f>
        <v>0</v>
      </c>
    </row>
    <row r="12" spans="1:11" ht="15.75" thickBot="1">
      <c r="A12" s="114" t="s">
        <v>21</v>
      </c>
      <c r="B12" s="95">
        <f>IF(ENTRADAS_DEMANDA!$B$18="SI",'TAB. CONT.-DEMANDA'!C21,(IF(ENTRADAS_DEMANDA!$B$18="NO",'TAB. CONT.-DEMANDA'!D22,'TAB. CONT.-DEMANDA'!C23)))</f>
        <v>0</v>
      </c>
      <c r="C12" s="95">
        <f>IF(ENTRADAS_DEMANDA!$B$18="SI",'TAB. CONT.-DEMANDA'!F21,(IF(ENTRADAS_DEMANDA!$B$18="NO",'TAB. CONT.-DEMANDA'!E22,'TAB. CONT.-DEMANDA'!E23)))</f>
        <v>0</v>
      </c>
      <c r="D12" s="95">
        <f>IF(ENTRADAS_DEMANDA!$B$18="SI",'TAB. CONT.-DEMANDA'!G21,(IF(ENTRADAS_DEMANDA!$B$18="NO",'TAB. CONT.-DEMANDA'!H22,'TAB. CONT.-DEMANDA'!G23)))</f>
        <v>0</v>
      </c>
      <c r="E12" s="95">
        <f>IF(ENTRADAS_DEMANDA!$B$18="SI",'TAB. CONT.-DEMANDA'!J21,(IF(ENTRADAS_DEMANDA!$B$18="NO",'TAB. CONT.-DEMANDA'!I22,'TAB. CONT.-DEMANDA'!I23)))</f>
        <v>0</v>
      </c>
      <c r="F12" s="95">
        <f>IF(ENTRADAS_DEMANDA!$B$18="SI",'TAB. CONT.-DEMANDA'!K21,(IF(ENTRADAS_DEMANDA!$B$18="NO",'TAB. CONT.-DEMANDA'!L22,'TAB. CONT.-DEMANDA'!K23)))</f>
        <v>0</v>
      </c>
      <c r="G12" s="95">
        <f>IF(ENTRADAS_DEMANDA!$B$18="SI",'TAB. CONT.-DEMANDA'!N21,(IF(ENTRADAS_DEMANDA!$B$18="NO",'TAB. CONT.-DEMANDA'!M22,'TAB. CONT.-DEMANDA'!M23)))</f>
        <v>0</v>
      </c>
      <c r="H12" s="95">
        <f>IF(ENTRADAS_DEMANDA!$B$18="SI",'TAB. CONT.-DEMANDA'!O21,(IF(ENTRADAS_DEMANDA!$B$18="NO",'TAB. CONT.-DEMANDA'!P22,'TAB. CONT.-DEMANDA'!O23)))</f>
        <v>0</v>
      </c>
      <c r="I12" s="95">
        <f>IF(ENTRADAS_DEMANDA!$B$18="SI",'TAB. CONT.-DEMANDA'!R21,(IF(ENTRADAS_DEMANDA!$B$18="NO",'TAB. CONT.-DEMANDA'!Q22,'TAB. CONT.-DEMANDA'!Q23)))</f>
        <v>0</v>
      </c>
      <c r="J12" s="95">
        <f>IF(ENTRADAS_DEMANDA!$B$18="SI",'TAB. CONT.-DEMANDA'!S21,(IF(ENTRADAS_DEMANDA!$B$18="NO",'TAB. CONT.-DEMANDA'!S22,'TAB. CONT.-DEMANDA'!S23)))</f>
        <v>0</v>
      </c>
      <c r="K12" s="96">
        <f>IF(ENTRADAS_DEMANDA!$B$18="SI",'TAB. CONT.-DEMANDA'!U21,(IF(ENTRADAS_DEMANDA!$B$18="NO",'TAB. CONT.-DEMANDA'!U22,'TAB. CONT.-DEMANDA'!U23)))</f>
        <v>0</v>
      </c>
    </row>
    <row r="13" spans="1:11" ht="15">
      <c r="A13" s="112" t="s">
        <v>891</v>
      </c>
      <c r="B13" s="97" t="e">
        <f>IF(ENTRADAS_DEMANDA!$B$19&gt;=2,'TAB. CONT.-DEMANDA'!D33,0)</f>
        <v>#N/A</v>
      </c>
      <c r="C13" s="97" t="e">
        <f>IF(ENTRADAS_DEMANDA!$B$19&gt;=2,'TAB. CONT.-DEMANDA'!F33,0)</f>
        <v>#N/A</v>
      </c>
      <c r="D13" s="97" t="e">
        <f>IF(ENTRADAS_DEMANDA!$B$19&gt;=1.5,'TAB. CONT.-DEMANDA'!H33,0)</f>
        <v>#N/A</v>
      </c>
      <c r="E13" s="97" t="e">
        <f>IF(ENTRADAS_DEMANDA!$B$19&gt;=2,'TAB. CONT.-DEMANDA'!J33,0)</f>
        <v>#N/A</v>
      </c>
      <c r="F13" s="97" t="e">
        <f>IF(ENTRADAS_DEMANDA!$B$19&gt;=2,'TAB. CONT.-DEMANDA'!L33,0)</f>
        <v>#N/A</v>
      </c>
      <c r="G13" s="97" t="e">
        <f>IF(ENTRADAS_DEMANDA!$B$19&gt;=2,'TAB. CONT.-DEMANDA'!N33,0)</f>
        <v>#N/A</v>
      </c>
      <c r="H13" s="97" t="e">
        <f>IF(ENTRADAS_DEMANDA!$B$19=0,'TAB. CONT.-DEMANDA'!P33,0)</f>
        <v>#N/A</v>
      </c>
      <c r="I13" s="97" t="e">
        <f>IF(ENTRADAS_DEMANDA!$B$19&lt;=1.5,'TAB. CONT.-DEMANDA'!R33,0)</f>
        <v>#N/A</v>
      </c>
      <c r="J13" s="97" t="e">
        <f>IF(ENTRADAS_DEMANDA!$B$19&gt;=2,'TAB. CONT.-DEMANDA'!T33,0)</f>
        <v>#N/A</v>
      </c>
      <c r="K13" s="98" t="e">
        <f>IF(ENTRADAS_DEMANDA!$B$19&gt;=1.5,'TAB. CONT.-DEMANDA'!V33,0)</f>
        <v>#N/A</v>
      </c>
    </row>
    <row r="14" spans="1:11" ht="15">
      <c r="A14" s="113" t="s">
        <v>892</v>
      </c>
      <c r="B14" s="57" t="e">
        <f>IF(ENTRADAS_DEMANDA!$B$20=0,'TAB. CONT.-DEMANDA'!D34,0)</f>
        <v>#N/A</v>
      </c>
      <c r="C14" s="57" t="e">
        <f>IF(ENTRADAS_DEMANDA!$B$20=0,'TAB. CONT.-DEMANDA'!F34,0)</f>
        <v>#N/A</v>
      </c>
      <c r="D14" s="57" t="e">
        <f>IF(ENTRADAS_DEMANDA!$B$20=0,'TAB. CONT.-DEMANDA'!H34,0)</f>
        <v>#N/A</v>
      </c>
      <c r="E14" s="57" t="e">
        <f>IF(ENTRADAS_DEMANDA!$B$20=0,'TAB. CONT.-DEMANDA'!J34,0)</f>
        <v>#N/A</v>
      </c>
      <c r="F14" s="57" t="e">
        <f>IF(ENTRADAS_DEMANDA!$B$20&gt;=1.5,'TAB. CONT.-DEMANDA'!L34,0)</f>
        <v>#N/A</v>
      </c>
      <c r="G14" s="57" t="e">
        <f>IF(ENTRADAS_DEMANDA!$B$20&gt;=1.5,'TAB. CONT.-DEMANDA'!N34,0)</f>
        <v>#N/A</v>
      </c>
      <c r="H14" s="57" t="e">
        <f>IF(ENTRADAS_DEMANDA!$B$20=0,'TAB. CONT.-DEMANDA'!P34,0)</f>
        <v>#N/A</v>
      </c>
      <c r="I14" s="57" t="e">
        <f>IF(ENTRADAS_DEMANDA!$B$20=0,'TAB. CONT.-DEMANDA'!R34,0)</f>
        <v>#N/A</v>
      </c>
      <c r="J14" s="57" t="e">
        <f>IF(ENTRADAS_DEMANDA!$B$20=0,'TAB. CONT.-DEMANDA'!T34,0)</f>
        <v>#N/A</v>
      </c>
      <c r="K14" s="94" t="e">
        <f>IF(ENTRADAS_DEMANDA!$B$20=0,'TAB. CONT.-DEMANDA'!V34,0)</f>
        <v>#N/A</v>
      </c>
    </row>
    <row r="15" spans="1:11" ht="15">
      <c r="A15" s="113" t="s">
        <v>893</v>
      </c>
      <c r="B15" s="57" t="e">
        <f>IF(ENTRADAS_DEMANDA!$B$21&gt;=1.5,'TAB. CONT.-DEMANDA'!D35,0)</f>
        <v>#N/A</v>
      </c>
      <c r="C15" s="57" t="e">
        <f>IF(ENTRADAS_DEMANDA!$B$21&gt;=1.5,'TAB. CONT.-DEMANDA'!F35,0)</f>
        <v>#N/A</v>
      </c>
      <c r="D15" s="57" t="e">
        <f>IF(ENTRADAS_DEMANDA!$B$21&gt;=1.5,'TAB. CONT.-DEMANDA'!H35,0)</f>
        <v>#N/A</v>
      </c>
      <c r="E15" s="57" t="e">
        <f>IF(ENTRADAS_DEMANDA!$B$21&gt;=1.5,'TAB. CONT.-DEMANDA'!J35,0)</f>
        <v>#N/A</v>
      </c>
      <c r="F15" s="57" t="e">
        <f>IF(ENTRADAS_DEMANDA!$B$21=0,'TAB. CONT.-DEMANDA'!L35,0)</f>
        <v>#N/A</v>
      </c>
      <c r="G15" s="57" t="e">
        <f>IF(ENTRADAS_DEMANDA!$B$21=0,'TAB. CONT.-DEMANDA'!N35,0)</f>
        <v>#N/A</v>
      </c>
      <c r="H15" s="57" t="e">
        <f>IF(ENTRADAS_DEMANDA!$B$21&lt;=1.25,'TAB. CONT.-DEMANDA'!P35,0)</f>
        <v>#N/A</v>
      </c>
      <c r="I15" s="57" t="e">
        <f>IF(ENTRADAS_DEMANDA!$B$21=0,'TAB. CONT.-DEMANDA'!R35,0)</f>
        <v>#N/A</v>
      </c>
      <c r="J15" s="57" t="e">
        <f>IF(ENTRADAS_DEMANDA!$B$21=0,'TAB. CONT.-DEMANDA'!T35,0)</f>
        <v>#N/A</v>
      </c>
      <c r="K15" s="94" t="e">
        <f>IF(ENTRADAS_DEMANDA!$B$21&gt;=1.5,'TAB. CONT.-DEMANDA'!V35,0)</f>
        <v>#N/A</v>
      </c>
    </row>
    <row r="16" spans="1:11" ht="15.75" thickBot="1">
      <c r="A16" s="114" t="s">
        <v>894</v>
      </c>
      <c r="B16" s="95" t="e">
        <f>IF(ENTRADAS_DEMANDA!$B$22&gt;=1.5,'TAB. CONT.-DEMANDA'!D36,0)</f>
        <v>#N/A</v>
      </c>
      <c r="C16" s="95" t="e">
        <f>IF(ENTRADAS_DEMANDA!$B$22&gt;=1.5,'TAB. CONT.-DEMANDA'!F36,0)</f>
        <v>#N/A</v>
      </c>
      <c r="D16" s="95" t="e">
        <f>IF(ENTRADAS_DEMANDA!$B$22&gt;=1.5,'TAB. CONT.-DEMANDA'!H36,0)</f>
        <v>#N/A</v>
      </c>
      <c r="E16" s="95" t="e">
        <f>IF(ENTRADAS_DEMANDA!$B$22&gt;=1.5,'TAB. CONT.-DEMANDA'!J36,0)</f>
        <v>#N/A</v>
      </c>
      <c r="F16" s="95" t="e">
        <f>IF(ENTRADAS_DEMANDA!$B$22&gt;=1.5,'TAB. CONT.-DEMANDA'!L36,0)</f>
        <v>#N/A</v>
      </c>
      <c r="G16" s="95" t="e">
        <f>IF(ENTRADAS_DEMANDA!$B$22&gt;=1.5,'TAB. CONT.-DEMANDA'!N36,0)</f>
        <v>#N/A</v>
      </c>
      <c r="H16" s="95" t="e">
        <f>IF(ENTRADAS_DEMANDA!$B$22&gt;=1.5,'TAB. CONT.-DEMANDA'!P36,0)</f>
        <v>#N/A</v>
      </c>
      <c r="I16" s="95" t="e">
        <f>IF(ENTRADAS_DEMANDA!$B$22&gt;=1.5,'TAB. CONT.-DEMANDA'!R36,0)</f>
        <v>#N/A</v>
      </c>
      <c r="J16" s="95" t="e">
        <f>IF(ENTRADAS_DEMANDA!$B$22&gt;=1.5,'TAB. CONT.-DEMANDA'!T36,0)</f>
        <v>#N/A</v>
      </c>
      <c r="K16" s="96" t="e">
        <f>IF(ENTRADAS_DEMANDA!$B$22=0,'TAB. CONT.-DEMANDA'!V36,0)</f>
        <v>#N/A</v>
      </c>
    </row>
    <row r="17" spans="1:11" ht="15.75" thickBot="1">
      <c r="A17" s="121" t="s">
        <v>895</v>
      </c>
      <c r="B17" s="122" t="e">
        <f>SUM(B2:B16)</f>
        <v>#N/A</v>
      </c>
      <c r="C17" s="122" t="e">
        <f aca="true" t="shared" si="0" ref="C17:K17">SUM(C2:C16)</f>
        <v>#N/A</v>
      </c>
      <c r="D17" s="122" t="e">
        <f t="shared" si="0"/>
        <v>#N/A</v>
      </c>
      <c r="E17" s="122" t="e">
        <f t="shared" si="0"/>
        <v>#N/A</v>
      </c>
      <c r="F17" s="122" t="e">
        <f t="shared" si="0"/>
        <v>#N/A</v>
      </c>
      <c r="G17" s="122" t="e">
        <f t="shared" si="0"/>
        <v>#N/A</v>
      </c>
      <c r="H17" s="122" t="e">
        <f t="shared" si="0"/>
        <v>#N/A</v>
      </c>
      <c r="I17" s="122" t="e">
        <f t="shared" si="0"/>
        <v>#N/A</v>
      </c>
      <c r="J17" s="122" t="e">
        <f t="shared" si="0"/>
        <v>#N/A</v>
      </c>
      <c r="K17" s="123" t="e">
        <f t="shared" si="0"/>
        <v>#N/A</v>
      </c>
    </row>
    <row r="18" spans="1:11" ht="15">
      <c r="A18" s="115" t="s">
        <v>910</v>
      </c>
      <c r="B18" s="97">
        <f>SUM(B2:B5)*(ENTRADAS_DEMANDA!$B$23/100)</f>
        <v>0</v>
      </c>
      <c r="C18" s="97">
        <f>SUM(C2:C5)*(ENTRADAS_DEMANDA!$B$23/100)</f>
        <v>0</v>
      </c>
      <c r="D18" s="97">
        <f>SUM(D2:D5)*(ENTRADAS_DEMANDA!$B$23/100)</f>
        <v>0</v>
      </c>
      <c r="E18" s="97">
        <f>SUM(E2:E5)*(ENTRADAS_DEMANDA!$B$23/100)</f>
        <v>0</v>
      </c>
      <c r="F18" s="97">
        <f>SUM(F2:F5)*(ENTRADAS_DEMANDA!$B$23/100)</f>
        <v>0</v>
      </c>
      <c r="G18" s="97">
        <f>SUM(G2:G5)*(ENTRADAS_DEMANDA!$B$23/100)</f>
        <v>0</v>
      </c>
      <c r="H18" s="97">
        <f>SUM(H2:H5)*(ENTRADAS_DEMANDA!$B$23/100)</f>
        <v>0</v>
      </c>
      <c r="I18" s="97">
        <f>SUM(I2:I5)*(ENTRADAS_DEMANDA!$B$23/100)</f>
        <v>0</v>
      </c>
      <c r="J18" s="97">
        <f>SUM(J2:J5)*(ENTRADAS_DEMANDA!$B$23/100)</f>
        <v>0</v>
      </c>
      <c r="K18" s="98">
        <f>SUM(K2:K5)*(ENTRADAS_DEMANDA!$B$23/100)</f>
        <v>0</v>
      </c>
    </row>
    <row r="19" spans="1:11" ht="15">
      <c r="A19" s="116" t="s">
        <v>911</v>
      </c>
      <c r="B19" s="57">
        <f>SUM(B6:B12)*(ENTRADAS_DEMANDA!$B$24/100)</f>
        <v>0</v>
      </c>
      <c r="C19" s="57">
        <f>SUM(C6:C12)*(ENTRADAS_DEMANDA!$B$24/100)</f>
        <v>0</v>
      </c>
      <c r="D19" s="57">
        <f>SUM(D6:D12)*(ENTRADAS_DEMANDA!$B$24/100)</f>
        <v>0</v>
      </c>
      <c r="E19" s="57">
        <f>SUM(E6:E12)*(ENTRADAS_DEMANDA!$B$24/100)</f>
        <v>0</v>
      </c>
      <c r="F19" s="57">
        <f>SUM(F6:F12)*(ENTRADAS_DEMANDA!$B$24/100)</f>
        <v>0</v>
      </c>
      <c r="G19" s="57">
        <f>SUM(G6:G12)*(ENTRADAS_DEMANDA!$B$24/100)</f>
        <v>0</v>
      </c>
      <c r="H19" s="57">
        <f>SUM(H6:H12)*(ENTRADAS_DEMANDA!$B$24/100)</f>
        <v>0</v>
      </c>
      <c r="I19" s="57">
        <f>SUM(I6:I12)*(ENTRADAS_DEMANDA!$B$24/100)</f>
        <v>0</v>
      </c>
      <c r="J19" s="57">
        <f>SUM(J6:J12)*(ENTRADAS_DEMANDA!$B$24/100)</f>
        <v>0</v>
      </c>
      <c r="K19" s="94">
        <f>SUM(K6:K12)*(ENTRADAS_DEMANDA!$B$24/100)</f>
        <v>0</v>
      </c>
    </row>
    <row r="20" spans="1:11" ht="15">
      <c r="A20" s="116" t="s">
        <v>912</v>
      </c>
      <c r="B20" s="57" t="e">
        <f>SUM(B13:B16)*(ENTRADAS_DEMANDA!$B$25/100)</f>
        <v>#N/A</v>
      </c>
      <c r="C20" s="57" t="e">
        <f>SUM(C13:C16)*(ENTRADAS_DEMANDA!$B$25/100)</f>
        <v>#N/A</v>
      </c>
      <c r="D20" s="57" t="e">
        <f>SUM(D13:D16)*(ENTRADAS_DEMANDA!$B$25/100)</f>
        <v>#N/A</v>
      </c>
      <c r="E20" s="57" t="e">
        <f>SUM(E13:E16)*(ENTRADAS_DEMANDA!$B$25/100)</f>
        <v>#N/A</v>
      </c>
      <c r="F20" s="57" t="e">
        <f>SUM(F13:F16)*(ENTRADAS_DEMANDA!$B$25/100)</f>
        <v>#N/A</v>
      </c>
      <c r="G20" s="57" t="e">
        <f>SUM(G13:G16)*(ENTRADAS_DEMANDA!$B$25/100)</f>
        <v>#N/A</v>
      </c>
      <c r="H20" s="57" t="e">
        <f>SUM(H13:H16)*(ENTRADAS_DEMANDA!$B$25/100)</f>
        <v>#N/A</v>
      </c>
      <c r="I20" s="57" t="e">
        <f>SUM(I13:I16)*(ENTRADAS_DEMANDA!$B$25/100)</f>
        <v>#N/A</v>
      </c>
      <c r="J20" s="57" t="e">
        <f>SUM(J13:J16)*(ENTRADAS_DEMANDA!$B$25/100)</f>
        <v>#N/A</v>
      </c>
      <c r="K20" s="94" t="e">
        <f>SUM(K13:K16)*(ENTRADAS_DEMANDA!$B$25/100)</f>
        <v>#N/A</v>
      </c>
    </row>
    <row r="21" spans="1:11" ht="15">
      <c r="A21" s="116" t="s">
        <v>909</v>
      </c>
      <c r="B21" s="57" t="e">
        <f>SUM(B18:B20)</f>
        <v>#N/A</v>
      </c>
      <c r="C21" s="57" t="e">
        <f aca="true" t="shared" si="1" ref="C21:K21">SUM(C18:C20)</f>
        <v>#N/A</v>
      </c>
      <c r="D21" s="57" t="e">
        <f t="shared" si="1"/>
        <v>#N/A</v>
      </c>
      <c r="E21" s="57" t="e">
        <f t="shared" si="1"/>
        <v>#N/A</v>
      </c>
      <c r="F21" s="57" t="e">
        <f t="shared" si="1"/>
        <v>#N/A</v>
      </c>
      <c r="G21" s="57" t="e">
        <f t="shared" si="1"/>
        <v>#N/A</v>
      </c>
      <c r="H21" s="57" t="e">
        <f t="shared" si="1"/>
        <v>#N/A</v>
      </c>
      <c r="I21" s="57" t="e">
        <f t="shared" si="1"/>
        <v>#N/A</v>
      </c>
      <c r="J21" s="57" t="e">
        <f t="shared" si="1"/>
        <v>#N/A</v>
      </c>
      <c r="K21" s="94" t="e">
        <f t="shared" si="1"/>
        <v>#N/A</v>
      </c>
    </row>
    <row r="22" spans="1:11" ht="15.75" thickBot="1">
      <c r="A22" s="124" t="s">
        <v>916</v>
      </c>
      <c r="B22" s="95" t="e">
        <f>B21</f>
        <v>#N/A</v>
      </c>
      <c r="C22" s="95" t="e">
        <f>C21+0.009</f>
        <v>#N/A</v>
      </c>
      <c r="D22" s="95" t="e">
        <f>D21+0.008</f>
        <v>#N/A</v>
      </c>
      <c r="E22" s="95" t="e">
        <f>E21+0.007</f>
        <v>#N/A</v>
      </c>
      <c r="F22" s="95" t="e">
        <f>F21+0.006</f>
        <v>#N/A</v>
      </c>
      <c r="G22" s="95" t="e">
        <f>G21+0.005</f>
        <v>#N/A</v>
      </c>
      <c r="H22" s="95" t="e">
        <f>H21+0.004</f>
        <v>#N/A</v>
      </c>
      <c r="I22" s="95" t="e">
        <f>I21+0.003</f>
        <v>#N/A</v>
      </c>
      <c r="J22" s="95" t="e">
        <f>J21+0.002</f>
        <v>#N/A</v>
      </c>
      <c r="K22" s="96" t="e">
        <f>K21+0.001</f>
        <v>#N/A</v>
      </c>
    </row>
    <row r="23" spans="1:11" ht="15">
      <c r="A23" s="125" t="s">
        <v>913</v>
      </c>
      <c r="B23" s="97" t="e">
        <f>IF(B22&gt;0,_xlfn.RANK.EQ(B22,$B$22:$K$22,0),0)</f>
        <v>#N/A</v>
      </c>
      <c r="C23" s="97" t="e">
        <f aca="true" t="shared" si="2" ref="C23:K23">IF(C22&gt;0,_xlfn.RANK.EQ(C22,$B$22:$K$22,0),0)</f>
        <v>#N/A</v>
      </c>
      <c r="D23" s="97" t="e">
        <f t="shared" si="2"/>
        <v>#N/A</v>
      </c>
      <c r="E23" s="97" t="e">
        <f t="shared" si="2"/>
        <v>#N/A</v>
      </c>
      <c r="F23" s="97" t="e">
        <f t="shared" si="2"/>
        <v>#N/A</v>
      </c>
      <c r="G23" s="97" t="e">
        <f t="shared" si="2"/>
        <v>#N/A</v>
      </c>
      <c r="H23" s="97" t="e">
        <f t="shared" si="2"/>
        <v>#N/A</v>
      </c>
      <c r="I23" s="97" t="e">
        <f t="shared" si="2"/>
        <v>#N/A</v>
      </c>
      <c r="J23" s="97" t="e">
        <f t="shared" si="2"/>
        <v>#N/A</v>
      </c>
      <c r="K23" s="98" t="e">
        <f t="shared" si="2"/>
        <v>#N/A</v>
      </c>
    </row>
    <row r="24" spans="1:11" ht="15">
      <c r="A24" s="117" t="s">
        <v>914</v>
      </c>
      <c r="B24" s="57">
        <v>1</v>
      </c>
      <c r="C24" s="57">
        <v>2</v>
      </c>
      <c r="D24" s="57">
        <v>3</v>
      </c>
      <c r="E24" s="57">
        <v>4</v>
      </c>
      <c r="F24" s="57">
        <v>5</v>
      </c>
      <c r="G24" s="57">
        <v>6</v>
      </c>
      <c r="H24" s="57">
        <v>7</v>
      </c>
      <c r="I24" s="57">
        <v>8</v>
      </c>
      <c r="J24" s="57">
        <v>9</v>
      </c>
      <c r="K24" s="94">
        <v>10</v>
      </c>
    </row>
    <row r="25" spans="1:11" ht="15.75" thickBot="1">
      <c r="A25" s="118" t="s">
        <v>915</v>
      </c>
      <c r="B25" s="95" t="e">
        <f>INDEX($B$1:$K$1,MATCH(B24,$B$23:$K$23,0))</f>
        <v>#N/A</v>
      </c>
      <c r="C25" s="95" t="e">
        <f aca="true" t="shared" si="3" ref="C25:K25">INDEX($B$1:$K$1,MATCH(C24,$B$23:$K$23,0))</f>
        <v>#N/A</v>
      </c>
      <c r="D25" s="95" t="e">
        <f t="shared" si="3"/>
        <v>#N/A</v>
      </c>
      <c r="E25" s="95" t="e">
        <f t="shared" si="3"/>
        <v>#N/A</v>
      </c>
      <c r="F25" s="95" t="e">
        <f t="shared" si="3"/>
        <v>#N/A</v>
      </c>
      <c r="G25" s="95" t="e">
        <f t="shared" si="3"/>
        <v>#N/A</v>
      </c>
      <c r="H25" s="95" t="e">
        <f t="shared" si="3"/>
        <v>#N/A</v>
      </c>
      <c r="I25" s="95" t="e">
        <f t="shared" si="3"/>
        <v>#N/A</v>
      </c>
      <c r="J25" s="95" t="e">
        <f t="shared" si="3"/>
        <v>#N/A</v>
      </c>
      <c r="K25" s="95" t="e">
        <f t="shared" si="3"/>
        <v>#N/A</v>
      </c>
    </row>
  </sheetData>
  <sheetProtection sheet="1" objects="1" scenario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B966-3B4E-4F48-BAF8-37DA8EB34362}">
  <sheetPr codeName="Hoja4"/>
  <dimension ref="A1:V54"/>
  <sheetViews>
    <sheetView workbookViewId="0" topLeftCell="A1">
      <pane xSplit="2" ySplit="1" topLeftCell="K35" activePane="bottomRight" state="frozen"/>
      <selection pane="topLeft" activeCell="V34" sqref="V34"/>
      <selection pane="topRight" activeCell="V34" sqref="V34"/>
      <selection pane="bottomLeft" activeCell="V34" sqref="V34"/>
      <selection pane="bottomRight" activeCell="O51" sqref="O51"/>
    </sheetView>
  </sheetViews>
  <sheetFormatPr defaultColWidth="11.421875" defaultRowHeight="15"/>
  <cols>
    <col min="1" max="1" width="18.00390625" style="44" customWidth="1"/>
    <col min="2" max="2" width="12.8515625" style="43" bestFit="1" customWidth="1"/>
    <col min="3" max="21" width="12.421875" style="44" customWidth="1"/>
    <col min="22" max="16384" width="11.421875" style="44" customWidth="1"/>
  </cols>
  <sheetData>
    <row r="1" spans="1:22" ht="15.75" thickBot="1">
      <c r="A1" s="25" t="s">
        <v>132</v>
      </c>
      <c r="B1" s="38" t="s">
        <v>133</v>
      </c>
      <c r="C1" s="26" t="s">
        <v>134</v>
      </c>
      <c r="D1" s="26"/>
      <c r="E1" s="26" t="s">
        <v>135</v>
      </c>
      <c r="F1" s="26"/>
      <c r="G1" s="26" t="s">
        <v>136</v>
      </c>
      <c r="H1" s="26"/>
      <c r="I1" s="26" t="s">
        <v>137</v>
      </c>
      <c r="J1" s="26"/>
      <c r="K1" s="26" t="s">
        <v>138</v>
      </c>
      <c r="L1" s="26"/>
      <c r="M1" s="26" t="s">
        <v>139</v>
      </c>
      <c r="N1" s="26"/>
      <c r="O1" s="26" t="s">
        <v>140</v>
      </c>
      <c r="P1" s="26"/>
      <c r="Q1" s="26" t="s">
        <v>141</v>
      </c>
      <c r="R1" s="26"/>
      <c r="S1" s="26" t="s">
        <v>142</v>
      </c>
      <c r="T1" s="26"/>
      <c r="U1" s="26" t="s">
        <v>143</v>
      </c>
      <c r="V1" s="27"/>
    </row>
    <row r="2" spans="1:22" ht="15">
      <c r="A2" s="204" t="s">
        <v>105</v>
      </c>
      <c r="B2" s="41" t="s">
        <v>121</v>
      </c>
      <c r="C2" s="31">
        <v>1</v>
      </c>
      <c r="D2" s="31"/>
      <c r="E2" s="31" t="s">
        <v>159</v>
      </c>
      <c r="F2" s="31">
        <v>-100</v>
      </c>
      <c r="G2" s="31">
        <v>1</v>
      </c>
      <c r="H2" s="31"/>
      <c r="I2" s="31" t="s">
        <v>159</v>
      </c>
      <c r="J2" s="31">
        <v>-100</v>
      </c>
      <c r="K2" s="31">
        <v>1</v>
      </c>
      <c r="L2" s="31"/>
      <c r="M2" s="31" t="s">
        <v>159</v>
      </c>
      <c r="N2" s="31">
        <v>-100</v>
      </c>
      <c r="O2" s="31">
        <v>1</v>
      </c>
      <c r="P2" s="31"/>
      <c r="Q2" s="31" t="s">
        <v>159</v>
      </c>
      <c r="R2" s="31">
        <v>-100</v>
      </c>
      <c r="S2" s="31" t="s">
        <v>159</v>
      </c>
      <c r="T2" s="31">
        <v>-100</v>
      </c>
      <c r="U2" s="31">
        <v>0</v>
      </c>
      <c r="V2" s="98"/>
    </row>
    <row r="3" spans="1:22" ht="15">
      <c r="A3" s="205"/>
      <c r="B3" s="39" t="s">
        <v>122</v>
      </c>
      <c r="C3" s="32">
        <v>0</v>
      </c>
      <c r="D3" s="32"/>
      <c r="E3" s="32">
        <v>0</v>
      </c>
      <c r="F3" s="32"/>
      <c r="G3" s="32">
        <v>0</v>
      </c>
      <c r="H3" s="32"/>
      <c r="I3" s="32">
        <v>0</v>
      </c>
      <c r="J3" s="32"/>
      <c r="K3" s="32">
        <v>0</v>
      </c>
      <c r="L3" s="32"/>
      <c r="M3" s="32">
        <v>0</v>
      </c>
      <c r="N3" s="32"/>
      <c r="O3" s="32">
        <v>0</v>
      </c>
      <c r="P3" s="32"/>
      <c r="Q3" s="32">
        <v>0</v>
      </c>
      <c r="R3" s="32"/>
      <c r="S3" s="32">
        <v>0</v>
      </c>
      <c r="T3" s="32"/>
      <c r="U3" s="32">
        <v>0</v>
      </c>
      <c r="V3" s="94"/>
    </row>
    <row r="4" spans="1:22" ht="15">
      <c r="A4" s="205" t="s">
        <v>129</v>
      </c>
      <c r="B4" s="39" t="s">
        <v>931</v>
      </c>
      <c r="C4" s="32">
        <v>1</v>
      </c>
      <c r="D4" s="32"/>
      <c r="E4" s="32">
        <v>1</v>
      </c>
      <c r="F4" s="32"/>
      <c r="G4" s="32">
        <v>1</v>
      </c>
      <c r="H4" s="32"/>
      <c r="I4" s="32">
        <v>1</v>
      </c>
      <c r="J4" s="32"/>
      <c r="K4" s="32">
        <v>0</v>
      </c>
      <c r="L4" s="32"/>
      <c r="M4" s="32">
        <v>1</v>
      </c>
      <c r="N4" s="32"/>
      <c r="O4" s="32">
        <v>0</v>
      </c>
      <c r="P4" s="32"/>
      <c r="Q4" s="32">
        <v>0</v>
      </c>
      <c r="R4" s="32"/>
      <c r="S4" s="32">
        <v>0</v>
      </c>
      <c r="T4" s="32"/>
      <c r="U4" s="32">
        <v>1</v>
      </c>
      <c r="V4" s="94"/>
    </row>
    <row r="5" spans="1:22" ht="15">
      <c r="A5" s="205"/>
      <c r="B5" s="39" t="s">
        <v>932</v>
      </c>
      <c r="C5" s="32">
        <v>1</v>
      </c>
      <c r="D5" s="32"/>
      <c r="E5" s="32">
        <v>0</v>
      </c>
      <c r="F5" s="32"/>
      <c r="G5" s="32">
        <v>1</v>
      </c>
      <c r="H5" s="32"/>
      <c r="I5" s="32">
        <v>0</v>
      </c>
      <c r="J5" s="32"/>
      <c r="K5" s="32">
        <v>0</v>
      </c>
      <c r="L5" s="32"/>
      <c r="M5" s="32">
        <v>0</v>
      </c>
      <c r="N5" s="32"/>
      <c r="O5" s="32">
        <v>0</v>
      </c>
      <c r="P5" s="32"/>
      <c r="Q5" s="32">
        <v>0</v>
      </c>
      <c r="R5" s="32"/>
      <c r="S5" s="32">
        <v>0</v>
      </c>
      <c r="T5" s="32"/>
      <c r="U5" s="32">
        <v>0</v>
      </c>
      <c r="V5" s="94"/>
    </row>
    <row r="6" spans="1:22" ht="15.75" thickBot="1">
      <c r="A6" s="210"/>
      <c r="B6" s="42" t="s">
        <v>933</v>
      </c>
      <c r="C6" s="33">
        <v>0</v>
      </c>
      <c r="D6" s="33"/>
      <c r="E6" s="33">
        <v>0</v>
      </c>
      <c r="F6" s="33"/>
      <c r="G6" s="33">
        <v>0</v>
      </c>
      <c r="H6" s="33"/>
      <c r="I6" s="33">
        <v>0</v>
      </c>
      <c r="J6" s="33"/>
      <c r="K6" s="33">
        <v>0</v>
      </c>
      <c r="L6" s="33"/>
      <c r="M6" s="33">
        <v>0</v>
      </c>
      <c r="N6" s="33"/>
      <c r="O6" s="33">
        <v>0</v>
      </c>
      <c r="P6" s="33"/>
      <c r="Q6" s="33">
        <v>0</v>
      </c>
      <c r="R6" s="33"/>
      <c r="S6" s="33">
        <v>1</v>
      </c>
      <c r="T6" s="33"/>
      <c r="U6" s="33">
        <v>0</v>
      </c>
      <c r="V6" s="96"/>
    </row>
    <row r="7" spans="1:22" ht="15">
      <c r="A7" s="204" t="s">
        <v>8</v>
      </c>
      <c r="B7" s="41" t="s">
        <v>897</v>
      </c>
      <c r="C7" s="31">
        <v>2</v>
      </c>
      <c r="D7" s="31"/>
      <c r="E7" s="31">
        <v>2</v>
      </c>
      <c r="F7" s="31"/>
      <c r="G7" s="31">
        <v>2</v>
      </c>
      <c r="H7" s="31"/>
      <c r="I7" s="31">
        <v>2</v>
      </c>
      <c r="J7" s="31"/>
      <c r="K7" s="31">
        <v>0</v>
      </c>
      <c r="L7" s="31"/>
      <c r="M7" s="31">
        <v>0</v>
      </c>
      <c r="N7" s="31"/>
      <c r="O7" s="31">
        <v>0</v>
      </c>
      <c r="P7" s="31"/>
      <c r="Q7" s="31">
        <v>0</v>
      </c>
      <c r="R7" s="31"/>
      <c r="S7" s="31">
        <v>1</v>
      </c>
      <c r="T7" s="31"/>
      <c r="U7" s="31">
        <v>1</v>
      </c>
      <c r="V7" s="98"/>
    </row>
    <row r="8" spans="1:22" ht="15">
      <c r="A8" s="205"/>
      <c r="B8" s="39" t="s">
        <v>176</v>
      </c>
      <c r="C8" s="32">
        <v>0</v>
      </c>
      <c r="D8" s="32"/>
      <c r="E8" s="32">
        <v>0</v>
      </c>
      <c r="F8" s="32"/>
      <c r="G8" s="32">
        <v>0</v>
      </c>
      <c r="H8" s="32"/>
      <c r="I8" s="32">
        <v>0</v>
      </c>
      <c r="J8" s="32"/>
      <c r="K8" s="32">
        <v>2</v>
      </c>
      <c r="L8" s="32"/>
      <c r="M8" s="32">
        <v>2</v>
      </c>
      <c r="N8" s="32"/>
      <c r="O8" s="32">
        <v>1</v>
      </c>
      <c r="P8" s="32"/>
      <c r="Q8" s="32">
        <v>1</v>
      </c>
      <c r="R8" s="32"/>
      <c r="S8" s="32">
        <v>1</v>
      </c>
      <c r="T8" s="32"/>
      <c r="U8" s="32">
        <v>1</v>
      </c>
      <c r="V8" s="94"/>
    </row>
    <row r="9" spans="1:22" ht="15">
      <c r="A9" s="205"/>
      <c r="B9" s="39" t="s">
        <v>942</v>
      </c>
      <c r="C9" s="32">
        <v>0</v>
      </c>
      <c r="D9" s="32"/>
      <c r="E9" s="32">
        <v>0</v>
      </c>
      <c r="F9" s="32"/>
      <c r="G9" s="32">
        <v>0</v>
      </c>
      <c r="H9" s="32"/>
      <c r="I9" s="32">
        <v>0</v>
      </c>
      <c r="J9" s="32"/>
      <c r="K9" s="32">
        <v>1</v>
      </c>
      <c r="L9" s="32"/>
      <c r="M9" s="32">
        <v>1</v>
      </c>
      <c r="N9" s="32"/>
      <c r="O9" s="32">
        <v>2</v>
      </c>
      <c r="P9" s="32"/>
      <c r="Q9" s="32">
        <v>2</v>
      </c>
      <c r="R9" s="32"/>
      <c r="S9" s="32">
        <v>1</v>
      </c>
      <c r="T9" s="32"/>
      <c r="U9" s="32">
        <v>1</v>
      </c>
      <c r="V9" s="94"/>
    </row>
    <row r="10" spans="1:22" ht="15">
      <c r="A10" s="205"/>
      <c r="B10" s="39" t="s">
        <v>943</v>
      </c>
      <c r="C10" s="32">
        <v>0</v>
      </c>
      <c r="D10" s="32"/>
      <c r="E10" s="32">
        <v>0</v>
      </c>
      <c r="F10" s="32"/>
      <c r="G10" s="32">
        <v>0</v>
      </c>
      <c r="H10" s="32"/>
      <c r="I10" s="32">
        <v>0</v>
      </c>
      <c r="J10" s="32"/>
      <c r="K10" s="32">
        <v>0</v>
      </c>
      <c r="L10" s="32"/>
      <c r="M10" s="32">
        <v>0</v>
      </c>
      <c r="N10" s="32"/>
      <c r="O10" s="32">
        <v>0</v>
      </c>
      <c r="P10" s="32"/>
      <c r="Q10" s="32">
        <v>0</v>
      </c>
      <c r="R10" s="32"/>
      <c r="S10" s="32">
        <v>0</v>
      </c>
      <c r="T10" s="32"/>
      <c r="U10" s="32">
        <v>0</v>
      </c>
      <c r="V10" s="94"/>
    </row>
    <row r="11" spans="1:22" ht="15">
      <c r="A11" s="211" t="s">
        <v>27</v>
      </c>
      <c r="B11" s="140" t="s">
        <v>121</v>
      </c>
      <c r="C11" s="32">
        <v>2</v>
      </c>
      <c r="D11" s="32"/>
      <c r="E11" s="32">
        <v>2</v>
      </c>
      <c r="F11" s="32"/>
      <c r="G11" s="32">
        <v>2</v>
      </c>
      <c r="H11" s="32"/>
      <c r="I11" s="32">
        <v>2</v>
      </c>
      <c r="J11" s="32"/>
      <c r="K11" s="32">
        <v>0</v>
      </c>
      <c r="L11" s="32"/>
      <c r="M11" s="32">
        <v>0</v>
      </c>
      <c r="N11" s="32"/>
      <c r="O11" s="32">
        <v>0</v>
      </c>
      <c r="P11" s="32"/>
      <c r="Q11" s="32">
        <v>0</v>
      </c>
      <c r="R11" s="32"/>
      <c r="S11" s="32">
        <v>0</v>
      </c>
      <c r="T11" s="32"/>
      <c r="U11" s="32">
        <v>0</v>
      </c>
      <c r="V11" s="94"/>
    </row>
    <row r="12" spans="1:22" ht="15">
      <c r="A12" s="205"/>
      <c r="B12" s="40" t="s">
        <v>122</v>
      </c>
      <c r="C12" s="32" t="s">
        <v>159</v>
      </c>
      <c r="D12" s="32">
        <v>-2</v>
      </c>
      <c r="E12" s="32" t="s">
        <v>159</v>
      </c>
      <c r="F12" s="32">
        <v>-2</v>
      </c>
      <c r="G12" s="32" t="s">
        <v>159</v>
      </c>
      <c r="H12" s="32">
        <v>-2</v>
      </c>
      <c r="I12" s="32" t="s">
        <v>159</v>
      </c>
      <c r="J12" s="32">
        <v>-2</v>
      </c>
      <c r="K12" s="32">
        <v>2</v>
      </c>
      <c r="L12" s="32"/>
      <c r="M12" s="32">
        <v>2</v>
      </c>
      <c r="N12" s="32"/>
      <c r="O12" s="32">
        <v>2</v>
      </c>
      <c r="P12" s="32"/>
      <c r="Q12" s="32">
        <v>2</v>
      </c>
      <c r="R12" s="32"/>
      <c r="S12" s="32">
        <v>2</v>
      </c>
      <c r="T12" s="32"/>
      <c r="U12" s="32">
        <v>2</v>
      </c>
      <c r="V12" s="94"/>
    </row>
    <row r="13" spans="1:22" ht="15">
      <c r="A13" s="205"/>
      <c r="B13" s="39" t="s">
        <v>941</v>
      </c>
      <c r="C13" s="32">
        <v>0</v>
      </c>
      <c r="D13" s="32"/>
      <c r="E13" s="32">
        <v>0</v>
      </c>
      <c r="F13" s="32"/>
      <c r="G13" s="32">
        <v>0</v>
      </c>
      <c r="H13" s="32"/>
      <c r="I13" s="32">
        <v>0</v>
      </c>
      <c r="J13" s="32"/>
      <c r="K13" s="32">
        <v>0</v>
      </c>
      <c r="L13" s="32"/>
      <c r="M13" s="32">
        <v>0</v>
      </c>
      <c r="N13" s="32"/>
      <c r="O13" s="32">
        <v>0</v>
      </c>
      <c r="P13" s="32"/>
      <c r="Q13" s="32">
        <v>0</v>
      </c>
      <c r="R13" s="32"/>
      <c r="S13" s="32">
        <v>0</v>
      </c>
      <c r="T13" s="32"/>
      <c r="U13" s="32">
        <v>0</v>
      </c>
      <c r="V13" s="94"/>
    </row>
    <row r="14" spans="1:22" ht="15">
      <c r="A14" s="212" t="s">
        <v>944</v>
      </c>
      <c r="B14" s="39" t="s">
        <v>948</v>
      </c>
      <c r="C14" s="206" t="s">
        <v>950</v>
      </c>
      <c r="D14" s="206"/>
      <c r="E14" s="206"/>
      <c r="F14" s="206"/>
      <c r="G14" s="206"/>
      <c r="H14" s="206"/>
      <c r="I14" s="206"/>
      <c r="J14" s="206"/>
      <c r="K14" s="206"/>
      <c r="L14" s="206"/>
      <c r="M14" s="206"/>
      <c r="N14" s="206"/>
      <c r="O14" s="206"/>
      <c r="P14" s="206"/>
      <c r="Q14" s="206"/>
      <c r="R14" s="206"/>
      <c r="S14" s="206"/>
      <c r="T14" s="206"/>
      <c r="U14" s="206"/>
      <c r="V14" s="207"/>
    </row>
    <row r="15" spans="1:22" ht="15">
      <c r="A15" s="213"/>
      <c r="B15" s="39" t="s">
        <v>945</v>
      </c>
      <c r="C15" s="206"/>
      <c r="D15" s="206"/>
      <c r="E15" s="206"/>
      <c r="F15" s="206"/>
      <c r="G15" s="206"/>
      <c r="H15" s="206"/>
      <c r="I15" s="206"/>
      <c r="J15" s="206"/>
      <c r="K15" s="206"/>
      <c r="L15" s="206"/>
      <c r="M15" s="206"/>
      <c r="N15" s="206"/>
      <c r="O15" s="206"/>
      <c r="P15" s="206"/>
      <c r="Q15" s="206"/>
      <c r="R15" s="206"/>
      <c r="S15" s="206"/>
      <c r="T15" s="206"/>
      <c r="U15" s="206"/>
      <c r="V15" s="207"/>
    </row>
    <row r="16" spans="1:22" ht="15">
      <c r="A16" s="213"/>
      <c r="B16" s="39" t="s">
        <v>946</v>
      </c>
      <c r="C16" s="206"/>
      <c r="D16" s="206"/>
      <c r="E16" s="206"/>
      <c r="F16" s="206"/>
      <c r="G16" s="206"/>
      <c r="H16" s="206"/>
      <c r="I16" s="206"/>
      <c r="J16" s="206"/>
      <c r="K16" s="206"/>
      <c r="L16" s="206"/>
      <c r="M16" s="206"/>
      <c r="N16" s="206"/>
      <c r="O16" s="206"/>
      <c r="P16" s="206"/>
      <c r="Q16" s="206"/>
      <c r="R16" s="206"/>
      <c r="S16" s="206"/>
      <c r="T16" s="206"/>
      <c r="U16" s="206"/>
      <c r="V16" s="207"/>
    </row>
    <row r="17" spans="1:22" ht="15">
      <c r="A17" s="213"/>
      <c r="B17" s="39" t="s">
        <v>947</v>
      </c>
      <c r="C17" s="206"/>
      <c r="D17" s="206"/>
      <c r="E17" s="206"/>
      <c r="F17" s="206"/>
      <c r="G17" s="206"/>
      <c r="H17" s="206"/>
      <c r="I17" s="206"/>
      <c r="J17" s="206"/>
      <c r="K17" s="206"/>
      <c r="L17" s="206"/>
      <c r="M17" s="206"/>
      <c r="N17" s="206"/>
      <c r="O17" s="206"/>
      <c r="P17" s="206"/>
      <c r="Q17" s="206"/>
      <c r="R17" s="206"/>
      <c r="S17" s="206"/>
      <c r="T17" s="206"/>
      <c r="U17" s="206"/>
      <c r="V17" s="207"/>
    </row>
    <row r="18" spans="1:22" ht="15">
      <c r="A18" s="211"/>
      <c r="B18" s="39" t="s">
        <v>949</v>
      </c>
      <c r="C18" s="206"/>
      <c r="D18" s="206"/>
      <c r="E18" s="206"/>
      <c r="F18" s="206"/>
      <c r="G18" s="206"/>
      <c r="H18" s="206"/>
      <c r="I18" s="206"/>
      <c r="J18" s="206"/>
      <c r="K18" s="206"/>
      <c r="L18" s="206"/>
      <c r="M18" s="206"/>
      <c r="N18" s="206"/>
      <c r="O18" s="206"/>
      <c r="P18" s="206"/>
      <c r="Q18" s="206"/>
      <c r="R18" s="206"/>
      <c r="S18" s="206"/>
      <c r="T18" s="206"/>
      <c r="U18" s="206"/>
      <c r="V18" s="207"/>
    </row>
    <row r="19" spans="1:22" ht="15" customHeight="1">
      <c r="A19" s="212" t="s">
        <v>951</v>
      </c>
      <c r="B19" s="39" t="s">
        <v>953</v>
      </c>
      <c r="C19" s="208" t="s">
        <v>950</v>
      </c>
      <c r="D19" s="208"/>
      <c r="E19" s="208"/>
      <c r="F19" s="208"/>
      <c r="G19" s="208"/>
      <c r="H19" s="208"/>
      <c r="I19" s="208"/>
      <c r="J19" s="208"/>
      <c r="K19" s="208"/>
      <c r="L19" s="208"/>
      <c r="M19" s="208"/>
      <c r="N19" s="208"/>
      <c r="O19" s="208"/>
      <c r="P19" s="208"/>
      <c r="Q19" s="208"/>
      <c r="R19" s="208"/>
      <c r="S19" s="208"/>
      <c r="T19" s="208"/>
      <c r="U19" s="208"/>
      <c r="V19" s="209"/>
    </row>
    <row r="20" spans="1:22" ht="15">
      <c r="A20" s="213"/>
      <c r="B20" s="39" t="s">
        <v>952</v>
      </c>
      <c r="C20" s="208"/>
      <c r="D20" s="208"/>
      <c r="E20" s="208"/>
      <c r="F20" s="208"/>
      <c r="G20" s="208"/>
      <c r="H20" s="208"/>
      <c r="I20" s="208"/>
      <c r="J20" s="208"/>
      <c r="K20" s="208"/>
      <c r="L20" s="208"/>
      <c r="M20" s="208"/>
      <c r="N20" s="208"/>
      <c r="O20" s="208"/>
      <c r="P20" s="208"/>
      <c r="Q20" s="208"/>
      <c r="R20" s="208"/>
      <c r="S20" s="208"/>
      <c r="T20" s="208"/>
      <c r="U20" s="208"/>
      <c r="V20" s="209"/>
    </row>
    <row r="21" spans="1:22" ht="15">
      <c r="A21" s="213"/>
      <c r="B21" s="39" t="s">
        <v>954</v>
      </c>
      <c r="C21" s="208"/>
      <c r="D21" s="208"/>
      <c r="E21" s="208"/>
      <c r="F21" s="208"/>
      <c r="G21" s="208"/>
      <c r="H21" s="208"/>
      <c r="I21" s="208"/>
      <c r="J21" s="208"/>
      <c r="K21" s="208"/>
      <c r="L21" s="208"/>
      <c r="M21" s="208"/>
      <c r="N21" s="208"/>
      <c r="O21" s="208"/>
      <c r="P21" s="208"/>
      <c r="Q21" s="208"/>
      <c r="R21" s="208"/>
      <c r="S21" s="208"/>
      <c r="T21" s="208"/>
      <c r="U21" s="208"/>
      <c r="V21" s="209"/>
    </row>
    <row r="22" spans="1:22" ht="15">
      <c r="A22" s="213"/>
      <c r="B22" s="39" t="s">
        <v>956</v>
      </c>
      <c r="C22" s="208"/>
      <c r="D22" s="208"/>
      <c r="E22" s="208"/>
      <c r="F22" s="208"/>
      <c r="G22" s="208"/>
      <c r="H22" s="208"/>
      <c r="I22" s="208"/>
      <c r="J22" s="208"/>
      <c r="K22" s="208"/>
      <c r="L22" s="208"/>
      <c r="M22" s="208"/>
      <c r="N22" s="208"/>
      <c r="O22" s="208"/>
      <c r="P22" s="208"/>
      <c r="Q22" s="208"/>
      <c r="R22" s="208"/>
      <c r="S22" s="208"/>
      <c r="T22" s="208"/>
      <c r="U22" s="208"/>
      <c r="V22" s="209"/>
    </row>
    <row r="23" spans="1:22" ht="15">
      <c r="A23" s="211"/>
      <c r="B23" s="39" t="s">
        <v>955</v>
      </c>
      <c r="C23" s="208"/>
      <c r="D23" s="208"/>
      <c r="E23" s="208"/>
      <c r="F23" s="208"/>
      <c r="G23" s="208"/>
      <c r="H23" s="208"/>
      <c r="I23" s="208"/>
      <c r="J23" s="208"/>
      <c r="K23" s="208"/>
      <c r="L23" s="208"/>
      <c r="M23" s="208"/>
      <c r="N23" s="208"/>
      <c r="O23" s="208"/>
      <c r="P23" s="208"/>
      <c r="Q23" s="208"/>
      <c r="R23" s="208"/>
      <c r="S23" s="208"/>
      <c r="T23" s="208"/>
      <c r="U23" s="208"/>
      <c r="V23" s="209"/>
    </row>
    <row r="24" spans="1:22" ht="15">
      <c r="A24" s="205" t="s">
        <v>28</v>
      </c>
      <c r="B24" s="39" t="s">
        <v>121</v>
      </c>
      <c r="C24" s="32">
        <v>0</v>
      </c>
      <c r="D24" s="32"/>
      <c r="E24" s="32">
        <v>0</v>
      </c>
      <c r="F24" s="32"/>
      <c r="G24" s="32">
        <v>0</v>
      </c>
      <c r="H24" s="32"/>
      <c r="I24" s="32">
        <v>0</v>
      </c>
      <c r="J24" s="32"/>
      <c r="K24" s="32">
        <v>1</v>
      </c>
      <c r="L24" s="32"/>
      <c r="M24" s="32">
        <v>1</v>
      </c>
      <c r="N24" s="32"/>
      <c r="O24" s="32">
        <v>1</v>
      </c>
      <c r="P24" s="32"/>
      <c r="Q24" s="32">
        <v>1</v>
      </c>
      <c r="R24" s="32"/>
      <c r="S24" s="32">
        <v>1</v>
      </c>
      <c r="T24" s="32"/>
      <c r="U24" s="32">
        <v>2</v>
      </c>
      <c r="V24" s="94"/>
    </row>
    <row r="25" spans="1:22" ht="15">
      <c r="A25" s="205"/>
      <c r="B25" s="40" t="s">
        <v>122</v>
      </c>
      <c r="C25" s="32">
        <v>1</v>
      </c>
      <c r="D25" s="32"/>
      <c r="E25" s="32">
        <v>1</v>
      </c>
      <c r="F25" s="32"/>
      <c r="G25" s="32">
        <v>1</v>
      </c>
      <c r="H25" s="32"/>
      <c r="I25" s="32">
        <v>1</v>
      </c>
      <c r="J25" s="32"/>
      <c r="K25" s="32">
        <v>0</v>
      </c>
      <c r="L25" s="32"/>
      <c r="M25" s="32">
        <v>0</v>
      </c>
      <c r="N25" s="32"/>
      <c r="O25" s="32">
        <v>0</v>
      </c>
      <c r="P25" s="32"/>
      <c r="Q25" s="32">
        <v>0</v>
      </c>
      <c r="R25" s="32"/>
      <c r="S25" s="32">
        <v>0</v>
      </c>
      <c r="T25" s="32"/>
      <c r="U25" s="32">
        <v>0</v>
      </c>
      <c r="V25" s="94"/>
    </row>
    <row r="26" spans="1:22" ht="15.75" thickBot="1">
      <c r="A26" s="210"/>
      <c r="B26" s="42" t="s">
        <v>941</v>
      </c>
      <c r="C26" s="33">
        <v>0</v>
      </c>
      <c r="D26" s="33"/>
      <c r="E26" s="33">
        <v>0</v>
      </c>
      <c r="F26" s="33"/>
      <c r="G26" s="33">
        <v>0</v>
      </c>
      <c r="H26" s="33"/>
      <c r="I26" s="33">
        <v>0</v>
      </c>
      <c r="J26" s="33"/>
      <c r="K26" s="33">
        <v>0</v>
      </c>
      <c r="L26" s="33"/>
      <c r="M26" s="33">
        <v>0</v>
      </c>
      <c r="N26" s="33"/>
      <c r="O26" s="33">
        <v>0</v>
      </c>
      <c r="P26" s="33"/>
      <c r="Q26" s="33">
        <v>0</v>
      </c>
      <c r="R26" s="33"/>
      <c r="S26" s="33">
        <v>0</v>
      </c>
      <c r="T26" s="33"/>
      <c r="U26" s="33">
        <v>0</v>
      </c>
      <c r="V26" s="96"/>
    </row>
    <row r="27" spans="1:22" ht="15.75" thickBot="1">
      <c r="A27" s="214" t="s">
        <v>91</v>
      </c>
      <c r="B27" s="175" t="s">
        <v>970</v>
      </c>
      <c r="C27" s="176" t="s">
        <v>159</v>
      </c>
      <c r="D27" s="176">
        <v>-100</v>
      </c>
      <c r="E27" s="176" t="s">
        <v>159</v>
      </c>
      <c r="F27" s="176">
        <v>-100</v>
      </c>
      <c r="G27" s="176" t="s">
        <v>158</v>
      </c>
      <c r="H27" s="176"/>
      <c r="I27" s="176" t="s">
        <v>158</v>
      </c>
      <c r="J27" s="176"/>
      <c r="K27" s="176" t="s">
        <v>158</v>
      </c>
      <c r="L27" s="176"/>
      <c r="M27" s="176" t="s">
        <v>158</v>
      </c>
      <c r="N27" s="176"/>
      <c r="O27" s="176" t="s">
        <v>158</v>
      </c>
      <c r="P27" s="176"/>
      <c r="Q27" s="176" t="s">
        <v>158</v>
      </c>
      <c r="R27" s="176"/>
      <c r="S27" s="176" t="s">
        <v>159</v>
      </c>
      <c r="T27" s="176">
        <v>-100</v>
      </c>
      <c r="U27" s="176" t="s">
        <v>159</v>
      </c>
      <c r="V27" s="177">
        <v>-100</v>
      </c>
    </row>
    <row r="28" spans="1:22" ht="15" customHeight="1">
      <c r="A28" s="213"/>
      <c r="B28" s="23" t="s">
        <v>971</v>
      </c>
      <c r="C28" s="31" t="s">
        <v>158</v>
      </c>
      <c r="D28" s="31"/>
      <c r="E28" s="31" t="s">
        <v>158</v>
      </c>
      <c r="F28" s="31"/>
      <c r="G28" s="31" t="s">
        <v>158</v>
      </c>
      <c r="H28" s="31"/>
      <c r="I28" s="31" t="s">
        <v>158</v>
      </c>
      <c r="J28" s="31"/>
      <c r="K28" s="24" t="s">
        <v>159</v>
      </c>
      <c r="L28" s="24">
        <v>-100</v>
      </c>
      <c r="M28" s="24" t="s">
        <v>158</v>
      </c>
      <c r="N28" s="24"/>
      <c r="O28" s="31" t="s">
        <v>159</v>
      </c>
      <c r="P28" s="31">
        <v>-100</v>
      </c>
      <c r="Q28" s="31" t="s">
        <v>158</v>
      </c>
      <c r="R28" s="31"/>
      <c r="S28" s="31">
        <v>0</v>
      </c>
      <c r="T28" s="31"/>
      <c r="U28" s="31">
        <v>0</v>
      </c>
      <c r="V28" s="98"/>
    </row>
    <row r="29" spans="1:22" ht="15">
      <c r="A29" s="213"/>
      <c r="B29" s="39" t="s">
        <v>974</v>
      </c>
      <c r="C29" s="32">
        <v>2</v>
      </c>
      <c r="D29" s="32"/>
      <c r="E29" s="32">
        <v>2</v>
      </c>
      <c r="F29" s="32"/>
      <c r="G29" s="32" t="s">
        <v>159</v>
      </c>
      <c r="H29" s="32">
        <v>-100</v>
      </c>
      <c r="I29" s="32" t="s">
        <v>159</v>
      </c>
      <c r="J29" s="32">
        <v>-100</v>
      </c>
      <c r="K29" s="22" t="s">
        <v>159</v>
      </c>
      <c r="L29" s="22">
        <v>-100</v>
      </c>
      <c r="M29" s="22" t="s">
        <v>159</v>
      </c>
      <c r="N29" s="22">
        <v>-100</v>
      </c>
      <c r="O29" s="32" t="s">
        <v>159</v>
      </c>
      <c r="P29" s="32">
        <v>-100</v>
      </c>
      <c r="Q29" s="32" t="s">
        <v>159</v>
      </c>
      <c r="R29" s="32">
        <v>-100</v>
      </c>
      <c r="S29" s="32">
        <v>0</v>
      </c>
      <c r="T29" s="32"/>
      <c r="U29" s="32">
        <v>0</v>
      </c>
      <c r="V29" s="94"/>
    </row>
    <row r="30" spans="1:22" ht="15">
      <c r="A30" s="213"/>
      <c r="B30" s="39" t="s">
        <v>968</v>
      </c>
      <c r="C30" s="32">
        <v>0</v>
      </c>
      <c r="D30" s="32"/>
      <c r="E30" s="32">
        <v>0</v>
      </c>
      <c r="F30" s="32"/>
      <c r="G30" s="32">
        <v>0</v>
      </c>
      <c r="H30" s="32"/>
      <c r="I30" s="32">
        <v>0</v>
      </c>
      <c r="J30" s="32"/>
      <c r="K30" s="22">
        <v>0</v>
      </c>
      <c r="L30" s="22"/>
      <c r="M30" s="22">
        <v>0</v>
      </c>
      <c r="N30" s="22"/>
      <c r="O30" s="32">
        <v>0</v>
      </c>
      <c r="P30" s="32"/>
      <c r="Q30" s="32">
        <v>0</v>
      </c>
      <c r="R30" s="32"/>
      <c r="S30" s="32">
        <v>0</v>
      </c>
      <c r="T30" s="32"/>
      <c r="U30" s="32">
        <v>0</v>
      </c>
      <c r="V30" s="94"/>
    </row>
    <row r="31" spans="1:22" ht="15">
      <c r="A31" s="213"/>
      <c r="B31" s="39" t="s">
        <v>934</v>
      </c>
      <c r="C31" s="22">
        <v>-2</v>
      </c>
      <c r="D31" s="22"/>
      <c r="E31" s="22">
        <v>-2</v>
      </c>
      <c r="F31" s="22"/>
      <c r="G31" s="32">
        <v>3</v>
      </c>
      <c r="H31" s="32"/>
      <c r="I31" s="22">
        <v>-1</v>
      </c>
      <c r="J31" s="22"/>
      <c r="K31" s="22">
        <v>3</v>
      </c>
      <c r="L31" s="22"/>
      <c r="M31" s="22">
        <v>0</v>
      </c>
      <c r="N31" s="22"/>
      <c r="O31" s="22">
        <v>0</v>
      </c>
      <c r="P31" s="22"/>
      <c r="Q31" s="22">
        <v>0</v>
      </c>
      <c r="R31" s="22"/>
      <c r="S31" s="32">
        <v>0</v>
      </c>
      <c r="T31" s="32"/>
      <c r="U31" s="32">
        <v>0</v>
      </c>
      <c r="V31" s="94"/>
    </row>
    <row r="32" spans="1:22" ht="15">
      <c r="A32" s="213"/>
      <c r="B32" s="39" t="s">
        <v>935</v>
      </c>
      <c r="C32" s="22">
        <v>-2</v>
      </c>
      <c r="D32" s="22"/>
      <c r="E32" s="22">
        <v>-2</v>
      </c>
      <c r="F32" s="22"/>
      <c r="G32" s="32">
        <v>3</v>
      </c>
      <c r="H32" s="32"/>
      <c r="I32" s="22">
        <v>-1</v>
      </c>
      <c r="J32" s="22"/>
      <c r="K32" s="22">
        <v>3</v>
      </c>
      <c r="L32" s="22"/>
      <c r="M32" s="22">
        <v>0</v>
      </c>
      <c r="N32" s="22"/>
      <c r="O32" s="22">
        <v>0</v>
      </c>
      <c r="P32" s="22"/>
      <c r="Q32" s="22">
        <v>0</v>
      </c>
      <c r="R32" s="22"/>
      <c r="S32" s="32">
        <v>0</v>
      </c>
      <c r="T32" s="32"/>
      <c r="U32" s="32">
        <v>0</v>
      </c>
      <c r="V32" s="94"/>
    </row>
    <row r="33" spans="1:22" ht="15">
      <c r="A33" s="213"/>
      <c r="B33" s="39" t="s">
        <v>936</v>
      </c>
      <c r="C33" s="22">
        <v>-2</v>
      </c>
      <c r="D33" s="22"/>
      <c r="E33" s="22">
        <v>-2</v>
      </c>
      <c r="F33" s="22"/>
      <c r="G33" s="32">
        <v>3</v>
      </c>
      <c r="H33" s="32"/>
      <c r="I33" s="22">
        <v>-1</v>
      </c>
      <c r="J33" s="22"/>
      <c r="K33" s="22">
        <v>3</v>
      </c>
      <c r="L33" s="22"/>
      <c r="M33" s="22">
        <v>0</v>
      </c>
      <c r="N33" s="22"/>
      <c r="O33" s="22">
        <v>0</v>
      </c>
      <c r="P33" s="22"/>
      <c r="Q33" s="22">
        <v>0</v>
      </c>
      <c r="R33" s="22"/>
      <c r="S33" s="32">
        <v>0</v>
      </c>
      <c r="T33" s="32"/>
      <c r="U33" s="32">
        <v>0</v>
      </c>
      <c r="V33" s="94"/>
    </row>
    <row r="34" spans="1:22" ht="15">
      <c r="A34" s="213"/>
      <c r="B34" s="39" t="s">
        <v>937</v>
      </c>
      <c r="C34" s="22">
        <v>0</v>
      </c>
      <c r="D34" s="22"/>
      <c r="E34" s="22">
        <v>0</v>
      </c>
      <c r="F34" s="22"/>
      <c r="G34" s="32">
        <v>1</v>
      </c>
      <c r="H34" s="32"/>
      <c r="I34" s="22">
        <v>-1</v>
      </c>
      <c r="J34" s="22"/>
      <c r="K34" s="22">
        <v>1</v>
      </c>
      <c r="L34" s="22"/>
      <c r="M34" s="22">
        <v>0</v>
      </c>
      <c r="N34" s="22"/>
      <c r="O34" s="22">
        <v>3</v>
      </c>
      <c r="P34" s="22"/>
      <c r="Q34" s="22">
        <v>0</v>
      </c>
      <c r="R34" s="22"/>
      <c r="S34" s="32">
        <v>0</v>
      </c>
      <c r="T34" s="32"/>
      <c r="U34" s="32">
        <v>0</v>
      </c>
      <c r="V34" s="94"/>
    </row>
    <row r="35" spans="1:22" ht="15">
      <c r="A35" s="213"/>
      <c r="B35" s="39" t="s">
        <v>940</v>
      </c>
      <c r="C35" s="22">
        <v>0</v>
      </c>
      <c r="D35" s="22"/>
      <c r="E35" s="22">
        <v>0</v>
      </c>
      <c r="F35" s="22"/>
      <c r="G35" s="32">
        <v>1</v>
      </c>
      <c r="H35" s="32"/>
      <c r="I35" s="22">
        <v>-1</v>
      </c>
      <c r="J35" s="22"/>
      <c r="K35" s="22">
        <v>1</v>
      </c>
      <c r="L35" s="22"/>
      <c r="M35" s="22">
        <v>0</v>
      </c>
      <c r="N35" s="22"/>
      <c r="O35" s="22">
        <v>3</v>
      </c>
      <c r="P35" s="22"/>
      <c r="Q35" s="22">
        <v>0</v>
      </c>
      <c r="R35" s="22"/>
      <c r="S35" s="32">
        <v>0</v>
      </c>
      <c r="T35" s="32"/>
      <c r="U35" s="32">
        <v>0</v>
      </c>
      <c r="V35" s="94"/>
    </row>
    <row r="36" spans="1:22" ht="15">
      <c r="A36" s="213"/>
      <c r="B36" s="39" t="s">
        <v>939</v>
      </c>
      <c r="C36" s="22">
        <v>0</v>
      </c>
      <c r="D36" s="22"/>
      <c r="E36" s="22">
        <v>0</v>
      </c>
      <c r="F36" s="22"/>
      <c r="G36" s="32">
        <v>1</v>
      </c>
      <c r="H36" s="32"/>
      <c r="I36" s="22">
        <v>-1</v>
      </c>
      <c r="J36" s="22"/>
      <c r="K36" s="22">
        <v>1</v>
      </c>
      <c r="L36" s="22"/>
      <c r="M36" s="22">
        <v>0</v>
      </c>
      <c r="N36" s="22"/>
      <c r="O36" s="22">
        <v>3</v>
      </c>
      <c r="P36" s="22"/>
      <c r="Q36" s="22">
        <v>0</v>
      </c>
      <c r="R36" s="22"/>
      <c r="S36" s="32">
        <v>0</v>
      </c>
      <c r="T36" s="32"/>
      <c r="U36" s="32">
        <v>0</v>
      </c>
      <c r="V36" s="94"/>
    </row>
    <row r="37" spans="1:22" ht="15">
      <c r="A37" s="213"/>
      <c r="B37" s="39" t="s">
        <v>938</v>
      </c>
      <c r="C37" s="22">
        <v>0</v>
      </c>
      <c r="D37" s="22"/>
      <c r="E37" s="22">
        <v>0</v>
      </c>
      <c r="F37" s="22"/>
      <c r="G37" s="32">
        <v>1</v>
      </c>
      <c r="H37" s="32"/>
      <c r="I37" s="22">
        <v>3</v>
      </c>
      <c r="J37" s="22"/>
      <c r="K37" s="22">
        <v>0</v>
      </c>
      <c r="L37" s="22"/>
      <c r="M37" s="22">
        <v>3</v>
      </c>
      <c r="N37" s="22"/>
      <c r="O37" s="22">
        <v>0</v>
      </c>
      <c r="P37" s="22"/>
      <c r="Q37" s="22">
        <v>3</v>
      </c>
      <c r="R37" s="22"/>
      <c r="S37" s="32">
        <v>0</v>
      </c>
      <c r="T37" s="32"/>
      <c r="U37" s="32">
        <v>0</v>
      </c>
      <c r="V37" s="94"/>
    </row>
    <row r="38" spans="1:22" ht="15">
      <c r="A38" s="211"/>
      <c r="B38" s="39" t="s">
        <v>968</v>
      </c>
      <c r="C38" s="22">
        <v>0</v>
      </c>
      <c r="D38" s="22"/>
      <c r="E38" s="22">
        <v>0</v>
      </c>
      <c r="F38" s="22"/>
      <c r="G38" s="32">
        <v>0</v>
      </c>
      <c r="H38" s="32"/>
      <c r="I38" s="22">
        <v>0</v>
      </c>
      <c r="J38" s="22"/>
      <c r="K38" s="22">
        <v>0</v>
      </c>
      <c r="L38" s="22"/>
      <c r="M38" s="22">
        <v>0</v>
      </c>
      <c r="N38" s="22"/>
      <c r="O38" s="22">
        <v>0</v>
      </c>
      <c r="P38" s="22"/>
      <c r="Q38" s="22">
        <v>0</v>
      </c>
      <c r="R38" s="22"/>
      <c r="S38" s="32">
        <v>0</v>
      </c>
      <c r="T38" s="32"/>
      <c r="U38" s="32">
        <v>0</v>
      </c>
      <c r="V38" s="94"/>
    </row>
    <row r="39" spans="1:22" ht="15">
      <c r="A39" s="205" t="s">
        <v>120</v>
      </c>
      <c r="B39" s="39" t="s">
        <v>121</v>
      </c>
      <c r="C39" s="32">
        <v>3</v>
      </c>
      <c r="D39" s="32"/>
      <c r="E39" s="32">
        <v>3</v>
      </c>
      <c r="F39" s="32"/>
      <c r="G39" s="32">
        <v>3</v>
      </c>
      <c r="H39" s="32"/>
      <c r="I39" s="32">
        <v>3</v>
      </c>
      <c r="J39" s="32"/>
      <c r="K39" s="32">
        <v>0</v>
      </c>
      <c r="L39" s="32"/>
      <c r="M39" s="32">
        <v>0</v>
      </c>
      <c r="N39" s="32"/>
      <c r="O39" s="32">
        <v>0</v>
      </c>
      <c r="P39" s="32"/>
      <c r="Q39" s="32">
        <v>0</v>
      </c>
      <c r="R39" s="32"/>
      <c r="S39" s="32">
        <v>1</v>
      </c>
      <c r="T39" s="32"/>
      <c r="U39" s="32">
        <v>1</v>
      </c>
      <c r="V39" s="94"/>
    </row>
    <row r="40" spans="1:22" ht="15">
      <c r="A40" s="205"/>
      <c r="B40" s="39" t="s">
        <v>122</v>
      </c>
      <c r="C40" s="32">
        <v>0</v>
      </c>
      <c r="D40" s="32"/>
      <c r="E40" s="32">
        <v>0</v>
      </c>
      <c r="F40" s="32"/>
      <c r="G40" s="32">
        <v>0</v>
      </c>
      <c r="H40" s="32"/>
      <c r="I40" s="32">
        <v>0</v>
      </c>
      <c r="J40" s="32"/>
      <c r="K40" s="32">
        <v>0</v>
      </c>
      <c r="L40" s="32"/>
      <c r="M40" s="32">
        <v>0</v>
      </c>
      <c r="N40" s="32"/>
      <c r="O40" s="32">
        <v>0</v>
      </c>
      <c r="P40" s="32"/>
      <c r="Q40" s="32">
        <v>0</v>
      </c>
      <c r="R40" s="32"/>
      <c r="S40" s="32">
        <v>0</v>
      </c>
      <c r="T40" s="32"/>
      <c r="U40" s="32">
        <v>0</v>
      </c>
      <c r="V40" s="94"/>
    </row>
    <row r="41" spans="1:22" s="49" customFormat="1" ht="15">
      <c r="A41" s="205" t="s">
        <v>119</v>
      </c>
      <c r="B41" s="39" t="s">
        <v>121</v>
      </c>
      <c r="C41" s="32">
        <v>0</v>
      </c>
      <c r="D41" s="32"/>
      <c r="E41" s="32">
        <v>0</v>
      </c>
      <c r="F41" s="32"/>
      <c r="G41" s="32">
        <v>0</v>
      </c>
      <c r="H41" s="32"/>
      <c r="I41" s="32">
        <v>0</v>
      </c>
      <c r="J41" s="32"/>
      <c r="K41" s="32">
        <v>3</v>
      </c>
      <c r="L41" s="32"/>
      <c r="M41" s="32">
        <v>3</v>
      </c>
      <c r="N41" s="32"/>
      <c r="O41" s="32">
        <v>3</v>
      </c>
      <c r="P41" s="32"/>
      <c r="Q41" s="32">
        <v>3</v>
      </c>
      <c r="R41" s="32"/>
      <c r="S41" s="32">
        <v>1</v>
      </c>
      <c r="T41" s="32"/>
      <c r="U41" s="32">
        <v>1</v>
      </c>
      <c r="V41" s="156"/>
    </row>
    <row r="42" spans="1:22" ht="15">
      <c r="A42" s="205"/>
      <c r="B42" s="39" t="s">
        <v>122</v>
      </c>
      <c r="C42" s="32">
        <v>0</v>
      </c>
      <c r="D42" s="32"/>
      <c r="E42" s="32">
        <v>0</v>
      </c>
      <c r="F42" s="32"/>
      <c r="G42" s="32">
        <v>0</v>
      </c>
      <c r="H42" s="32"/>
      <c r="I42" s="32">
        <v>0</v>
      </c>
      <c r="J42" s="32"/>
      <c r="K42" s="32">
        <v>0</v>
      </c>
      <c r="L42" s="32"/>
      <c r="M42" s="32">
        <v>0</v>
      </c>
      <c r="N42" s="32"/>
      <c r="O42" s="32">
        <v>0</v>
      </c>
      <c r="P42" s="32"/>
      <c r="Q42" s="32">
        <v>0</v>
      </c>
      <c r="R42" s="32"/>
      <c r="S42" s="32">
        <v>0</v>
      </c>
      <c r="T42" s="32"/>
      <c r="U42" s="32">
        <v>0</v>
      </c>
      <c r="V42" s="94"/>
    </row>
    <row r="43" spans="1:22" ht="15">
      <c r="A43" s="205" t="s">
        <v>165</v>
      </c>
      <c r="B43" s="40" t="s">
        <v>166</v>
      </c>
      <c r="C43" s="32" t="s">
        <v>158</v>
      </c>
      <c r="D43" s="32"/>
      <c r="E43" s="32" t="s">
        <v>158</v>
      </c>
      <c r="F43" s="32"/>
      <c r="G43" s="32">
        <v>0</v>
      </c>
      <c r="H43" s="32"/>
      <c r="I43" s="32" t="s">
        <v>158</v>
      </c>
      <c r="J43" s="32"/>
      <c r="K43" s="32">
        <v>0</v>
      </c>
      <c r="L43" s="32"/>
      <c r="M43" s="32" t="s">
        <v>158</v>
      </c>
      <c r="N43" s="32"/>
      <c r="O43" s="32">
        <v>0</v>
      </c>
      <c r="P43" s="32"/>
      <c r="Q43" s="32" t="s">
        <v>158</v>
      </c>
      <c r="R43" s="32"/>
      <c r="S43" s="32" t="s">
        <v>158</v>
      </c>
      <c r="T43" s="32"/>
      <c r="U43" s="32" t="s">
        <v>158</v>
      </c>
      <c r="V43" s="94"/>
    </row>
    <row r="44" spans="1:22" ht="15">
      <c r="A44" s="205"/>
      <c r="B44" s="46" t="s">
        <v>167</v>
      </c>
      <c r="C44" s="47" t="s">
        <v>169</v>
      </c>
      <c r="D44" s="47"/>
      <c r="E44" s="47" t="s">
        <v>169</v>
      </c>
      <c r="F44" s="47"/>
      <c r="G44" s="32">
        <v>0</v>
      </c>
      <c r="H44" s="32"/>
      <c r="I44" s="47" t="s">
        <v>169</v>
      </c>
      <c r="J44" s="47"/>
      <c r="K44" s="32">
        <v>0</v>
      </c>
      <c r="L44" s="32"/>
      <c r="M44" s="47" t="s">
        <v>169</v>
      </c>
      <c r="N44" s="47"/>
      <c r="O44" s="32">
        <v>0</v>
      </c>
      <c r="P44" s="32"/>
      <c r="Q44" s="47" t="s">
        <v>169</v>
      </c>
      <c r="R44" s="47"/>
      <c r="S44" s="47" t="s">
        <v>169</v>
      </c>
      <c r="T44" s="47"/>
      <c r="U44" s="47" t="s">
        <v>169</v>
      </c>
      <c r="V44" s="94"/>
    </row>
    <row r="45" spans="1:22" ht="15">
      <c r="A45" s="205" t="s">
        <v>168</v>
      </c>
      <c r="B45" s="40" t="s">
        <v>166</v>
      </c>
      <c r="C45" s="48">
        <v>0</v>
      </c>
      <c r="D45" s="48"/>
      <c r="E45" s="32">
        <v>0</v>
      </c>
      <c r="F45" s="32"/>
      <c r="G45" s="32" t="s">
        <v>158</v>
      </c>
      <c r="H45" s="32"/>
      <c r="I45" s="32">
        <v>0</v>
      </c>
      <c r="J45" s="32"/>
      <c r="K45" s="32" t="s">
        <v>158</v>
      </c>
      <c r="L45" s="32"/>
      <c r="M45" s="32">
        <v>0</v>
      </c>
      <c r="N45" s="32"/>
      <c r="O45" s="32" t="s">
        <v>158</v>
      </c>
      <c r="P45" s="32"/>
      <c r="Q45" s="32">
        <v>0</v>
      </c>
      <c r="R45" s="32"/>
      <c r="S45" s="32" t="s">
        <v>158</v>
      </c>
      <c r="T45" s="32"/>
      <c r="U45" s="32" t="s">
        <v>158</v>
      </c>
      <c r="V45" s="94"/>
    </row>
    <row r="46" spans="1:22" ht="15">
      <c r="A46" s="205"/>
      <c r="B46" s="50" t="s">
        <v>167</v>
      </c>
      <c r="C46" s="48">
        <v>0</v>
      </c>
      <c r="D46" s="48"/>
      <c r="E46" s="48">
        <v>0</v>
      </c>
      <c r="F46" s="48"/>
      <c r="G46" s="48" t="s">
        <v>170</v>
      </c>
      <c r="H46" s="48"/>
      <c r="I46" s="32">
        <v>0</v>
      </c>
      <c r="J46" s="32"/>
      <c r="K46" s="32" t="s">
        <v>171</v>
      </c>
      <c r="L46" s="32"/>
      <c r="M46" s="32">
        <v>0</v>
      </c>
      <c r="N46" s="32"/>
      <c r="O46" s="32" t="s">
        <v>171</v>
      </c>
      <c r="P46" s="32"/>
      <c r="Q46" s="32">
        <v>0</v>
      </c>
      <c r="R46" s="32"/>
      <c r="S46" s="32" t="s">
        <v>171</v>
      </c>
      <c r="T46" s="32"/>
      <c r="U46" s="32" t="s">
        <v>171</v>
      </c>
      <c r="V46" s="94"/>
    </row>
    <row r="47" spans="1:22" ht="15">
      <c r="A47" s="205" t="s">
        <v>93</v>
      </c>
      <c r="B47" s="39" t="s">
        <v>154</v>
      </c>
      <c r="C47" s="22" t="s">
        <v>908</v>
      </c>
      <c r="D47" s="22">
        <v>1</v>
      </c>
      <c r="E47" s="22" t="s">
        <v>908</v>
      </c>
      <c r="F47" s="22">
        <v>1</v>
      </c>
      <c r="G47" s="22" t="s">
        <v>904</v>
      </c>
      <c r="H47" s="22">
        <v>3</v>
      </c>
      <c r="I47" s="22" t="s">
        <v>904</v>
      </c>
      <c r="J47" s="22">
        <v>3</v>
      </c>
      <c r="K47" s="22" t="s">
        <v>908</v>
      </c>
      <c r="L47" s="22">
        <v>3</v>
      </c>
      <c r="M47" s="22" t="s">
        <v>908</v>
      </c>
      <c r="N47" s="22">
        <v>3</v>
      </c>
      <c r="O47" s="22">
        <v>0</v>
      </c>
      <c r="P47" s="22">
        <v>0</v>
      </c>
      <c r="Q47" s="30" t="s">
        <v>907</v>
      </c>
      <c r="R47" s="30">
        <v>3</v>
      </c>
      <c r="S47" s="22" t="s">
        <v>908</v>
      </c>
      <c r="T47" s="22">
        <v>3</v>
      </c>
      <c r="U47" s="22" t="s">
        <v>908</v>
      </c>
      <c r="V47" s="94">
        <v>3</v>
      </c>
    </row>
    <row r="48" spans="1:22" ht="15">
      <c r="A48" s="205"/>
      <c r="B48" s="39" t="s">
        <v>155</v>
      </c>
      <c r="C48" s="22">
        <v>0</v>
      </c>
      <c r="D48" s="22">
        <v>0</v>
      </c>
      <c r="E48" s="22">
        <v>0</v>
      </c>
      <c r="F48" s="22">
        <v>0</v>
      </c>
      <c r="G48" s="22">
        <v>0</v>
      </c>
      <c r="H48" s="22">
        <v>0</v>
      </c>
      <c r="I48" s="22">
        <v>0</v>
      </c>
      <c r="J48" s="22">
        <v>0</v>
      </c>
      <c r="K48" s="22" t="s">
        <v>904</v>
      </c>
      <c r="L48" s="22">
        <v>3</v>
      </c>
      <c r="M48" s="22" t="s">
        <v>904</v>
      </c>
      <c r="N48" s="22">
        <v>3</v>
      </c>
      <c r="O48" s="22">
        <v>0</v>
      </c>
      <c r="P48" s="22">
        <v>0</v>
      </c>
      <c r="Q48" s="22">
        <v>0</v>
      </c>
      <c r="R48" s="22">
        <v>0</v>
      </c>
      <c r="S48" s="22">
        <v>0</v>
      </c>
      <c r="T48" s="22">
        <v>0</v>
      </c>
      <c r="U48" s="32">
        <v>0</v>
      </c>
      <c r="V48" s="94">
        <v>0</v>
      </c>
    </row>
    <row r="49" spans="1:22" ht="15">
      <c r="A49" s="205"/>
      <c r="B49" s="39" t="s">
        <v>156</v>
      </c>
      <c r="C49" s="22" t="s">
        <v>904</v>
      </c>
      <c r="D49" s="22">
        <v>3</v>
      </c>
      <c r="E49" s="22" t="s">
        <v>904</v>
      </c>
      <c r="F49" s="22">
        <v>3</v>
      </c>
      <c r="G49" s="22" t="s">
        <v>904</v>
      </c>
      <c r="H49" s="22">
        <v>3</v>
      </c>
      <c r="I49" s="22" t="s">
        <v>904</v>
      </c>
      <c r="J49" s="22">
        <v>3</v>
      </c>
      <c r="K49" s="22">
        <v>0</v>
      </c>
      <c r="L49" s="22">
        <v>0</v>
      </c>
      <c r="M49" s="22">
        <v>0</v>
      </c>
      <c r="N49" s="22">
        <v>0</v>
      </c>
      <c r="O49" s="30" t="s">
        <v>969</v>
      </c>
      <c r="P49" s="30">
        <v>3</v>
      </c>
      <c r="Q49" s="30">
        <v>0</v>
      </c>
      <c r="R49" s="30">
        <v>0</v>
      </c>
      <c r="S49" s="22">
        <v>0</v>
      </c>
      <c r="T49" s="22">
        <v>0</v>
      </c>
      <c r="U49" s="22" t="s">
        <v>904</v>
      </c>
      <c r="V49" s="94">
        <v>3</v>
      </c>
    </row>
    <row r="50" spans="1:22" ht="15">
      <c r="A50" s="205"/>
      <c r="B50" s="39" t="s">
        <v>157</v>
      </c>
      <c r="C50" s="22" t="s">
        <v>904</v>
      </c>
      <c r="D50" s="22">
        <v>3</v>
      </c>
      <c r="E50" s="22" t="s">
        <v>904</v>
      </c>
      <c r="F50" s="22">
        <v>3</v>
      </c>
      <c r="G50" s="22" t="s">
        <v>904</v>
      </c>
      <c r="H50" s="22">
        <v>1</v>
      </c>
      <c r="I50" s="22" t="s">
        <v>904</v>
      </c>
      <c r="J50" s="22">
        <v>1</v>
      </c>
      <c r="K50" s="22" t="s">
        <v>904</v>
      </c>
      <c r="L50" s="22">
        <v>1</v>
      </c>
      <c r="M50" s="22" t="s">
        <v>904</v>
      </c>
      <c r="N50" s="22">
        <v>1</v>
      </c>
      <c r="O50" s="22" t="s">
        <v>904</v>
      </c>
      <c r="P50" s="22">
        <v>3</v>
      </c>
      <c r="Q50" s="22" t="s">
        <v>904</v>
      </c>
      <c r="R50" s="22">
        <v>3</v>
      </c>
      <c r="S50" s="22" t="s">
        <v>904</v>
      </c>
      <c r="T50" s="22">
        <v>3</v>
      </c>
      <c r="U50" s="32">
        <v>0</v>
      </c>
      <c r="V50" s="94">
        <v>0</v>
      </c>
    </row>
    <row r="51" spans="1:22" ht="15">
      <c r="A51" s="34" t="s">
        <v>14</v>
      </c>
      <c r="B51" s="39" t="s">
        <v>152</v>
      </c>
      <c r="C51" s="28" t="s">
        <v>160</v>
      </c>
      <c r="D51" s="28"/>
      <c r="E51" s="28" t="s">
        <v>160</v>
      </c>
      <c r="F51" s="28"/>
      <c r="G51" s="28" t="s">
        <v>160</v>
      </c>
      <c r="H51" s="28"/>
      <c r="I51" s="28" t="s">
        <v>160</v>
      </c>
      <c r="J51" s="28"/>
      <c r="K51" s="28" t="s">
        <v>161</v>
      </c>
      <c r="L51" s="28"/>
      <c r="M51" s="28" t="s">
        <v>161</v>
      </c>
      <c r="N51" s="28"/>
      <c r="O51" s="28" t="s">
        <v>161</v>
      </c>
      <c r="P51" s="28"/>
      <c r="Q51" s="28" t="s">
        <v>161</v>
      </c>
      <c r="R51" s="28"/>
      <c r="S51" s="32" t="s">
        <v>158</v>
      </c>
      <c r="T51" s="32"/>
      <c r="U51" s="32" t="s">
        <v>158</v>
      </c>
      <c r="V51" s="94"/>
    </row>
    <row r="52" spans="1:22" ht="15.75" thickBot="1">
      <c r="A52" s="139" t="s">
        <v>6</v>
      </c>
      <c r="B52" s="42" t="s">
        <v>152</v>
      </c>
      <c r="C52" s="29" t="s">
        <v>161</v>
      </c>
      <c r="D52" s="29"/>
      <c r="E52" s="29" t="s">
        <v>161</v>
      </c>
      <c r="F52" s="29"/>
      <c r="G52" s="29" t="s">
        <v>161</v>
      </c>
      <c r="H52" s="29"/>
      <c r="I52" s="29" t="s">
        <v>161</v>
      </c>
      <c r="J52" s="29"/>
      <c r="K52" s="29" t="s">
        <v>160</v>
      </c>
      <c r="L52" s="29"/>
      <c r="M52" s="29" t="s">
        <v>160</v>
      </c>
      <c r="N52" s="29"/>
      <c r="O52" s="29" t="s">
        <v>162</v>
      </c>
      <c r="P52" s="29"/>
      <c r="Q52" s="29" t="s">
        <v>162</v>
      </c>
      <c r="R52" s="29"/>
      <c r="S52" s="33" t="s">
        <v>158</v>
      </c>
      <c r="T52" s="33"/>
      <c r="U52" s="33" t="s">
        <v>158</v>
      </c>
      <c r="V52" s="96"/>
    </row>
    <row r="53" spans="1:21" ht="15">
      <c r="A53" s="36"/>
      <c r="B53" s="45"/>
      <c r="C53" s="37"/>
      <c r="D53" s="37"/>
      <c r="E53" s="37"/>
      <c r="F53" s="37"/>
      <c r="G53" s="37"/>
      <c r="H53" s="37"/>
      <c r="I53" s="37"/>
      <c r="J53" s="37"/>
      <c r="K53" s="37"/>
      <c r="L53" s="37"/>
      <c r="M53" s="37"/>
      <c r="N53" s="37"/>
      <c r="O53" s="35"/>
      <c r="P53" s="35"/>
      <c r="Q53" s="35"/>
      <c r="R53" s="35"/>
      <c r="S53" s="37"/>
      <c r="T53" s="37"/>
      <c r="U53" s="37"/>
    </row>
    <row r="54" spans="1:21" ht="15">
      <c r="A54" s="36"/>
      <c r="B54" s="45"/>
      <c r="C54" s="37"/>
      <c r="D54" s="37"/>
      <c r="E54" s="37"/>
      <c r="F54" s="37"/>
      <c r="G54" s="37"/>
      <c r="H54" s="37"/>
      <c r="I54" s="37"/>
      <c r="J54" s="37"/>
      <c r="K54" s="37"/>
      <c r="L54" s="37"/>
      <c r="M54" s="37"/>
      <c r="N54" s="37"/>
      <c r="O54" s="37"/>
      <c r="P54" s="37"/>
      <c r="Q54" s="37"/>
      <c r="R54" s="37"/>
      <c r="S54" s="37"/>
      <c r="T54" s="37"/>
      <c r="U54" s="35"/>
    </row>
  </sheetData>
  <mergeCells count="15">
    <mergeCell ref="A2:A3"/>
    <mergeCell ref="A45:A46"/>
    <mergeCell ref="C14:V18"/>
    <mergeCell ref="C19:V23"/>
    <mergeCell ref="A47:A50"/>
    <mergeCell ref="A4:A6"/>
    <mergeCell ref="A11:A13"/>
    <mergeCell ref="A24:A26"/>
    <mergeCell ref="A39:A40"/>
    <mergeCell ref="A41:A42"/>
    <mergeCell ref="A43:A44"/>
    <mergeCell ref="A7:A10"/>
    <mergeCell ref="A14:A18"/>
    <mergeCell ref="A27:A38"/>
    <mergeCell ref="A19:A2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9898-5F67-411E-A997-30684331349B}">
  <sheetPr codeName="Hoja11"/>
  <dimension ref="A1:B27"/>
  <sheetViews>
    <sheetView workbookViewId="0" topLeftCell="A12">
      <selection activeCell="E32" sqref="E32"/>
    </sheetView>
  </sheetViews>
  <sheetFormatPr defaultColWidth="11.421875" defaultRowHeight="15"/>
  <cols>
    <col min="1" max="1" width="20.7109375" style="143" bestFit="1" customWidth="1"/>
    <col min="2" max="2" width="16.57421875" style="155" customWidth="1"/>
    <col min="3" max="16384" width="11.421875" style="143" customWidth="1"/>
  </cols>
  <sheetData>
    <row r="1" spans="1:2" ht="15">
      <c r="A1" s="141" t="s">
        <v>957</v>
      </c>
      <c r="B1" s="142"/>
    </row>
    <row r="2" spans="1:2" ht="15">
      <c r="A2" s="144" t="s">
        <v>958</v>
      </c>
      <c r="B2" s="145"/>
    </row>
    <row r="3" spans="1:2" ht="15">
      <c r="A3" s="144" t="s">
        <v>882</v>
      </c>
      <c r="B3" s="145"/>
    </row>
    <row r="4" spans="1:2" ht="15">
      <c r="A4" s="144" t="s">
        <v>959</v>
      </c>
      <c r="B4" s="145"/>
    </row>
    <row r="5" spans="1:2" ht="15">
      <c r="A5" s="144" t="s">
        <v>960</v>
      </c>
      <c r="B5" s="145"/>
    </row>
    <row r="6" spans="1:2" ht="15.75" thickBot="1">
      <c r="A6" s="146" t="s">
        <v>961</v>
      </c>
      <c r="B6" s="147"/>
    </row>
    <row r="7" spans="1:2" ht="15">
      <c r="A7" s="141" t="s">
        <v>768</v>
      </c>
      <c r="B7" s="142"/>
    </row>
    <row r="8" spans="1:2" ht="15">
      <c r="A8" s="144" t="s">
        <v>17</v>
      </c>
      <c r="B8" s="145"/>
    </row>
    <row r="9" spans="1:2" ht="15">
      <c r="A9" s="144" t="s">
        <v>11</v>
      </c>
      <c r="B9" s="145"/>
    </row>
    <row r="10" spans="1:2" ht="15">
      <c r="A10" s="144" t="s">
        <v>10</v>
      </c>
      <c r="B10" s="145"/>
    </row>
    <row r="11" spans="1:2" ht="15">
      <c r="A11" s="144" t="s">
        <v>12</v>
      </c>
      <c r="B11" s="145"/>
    </row>
    <row r="12" spans="1:2" ht="15.75" thickBot="1">
      <c r="A12" s="146" t="s">
        <v>13</v>
      </c>
      <c r="B12" s="147"/>
    </row>
    <row r="13" spans="1:2" ht="15">
      <c r="A13" s="141" t="s">
        <v>962</v>
      </c>
      <c r="B13" s="142"/>
    </row>
    <row r="14" spans="1:2" ht="15">
      <c r="A14" s="144" t="s">
        <v>963</v>
      </c>
      <c r="B14" s="145"/>
    </row>
    <row r="15" spans="1:2" ht="15">
      <c r="A15" s="144" t="s">
        <v>964</v>
      </c>
      <c r="B15" s="145"/>
    </row>
    <row r="16" spans="1:2" ht="15">
      <c r="A16" s="144" t="s">
        <v>965</v>
      </c>
      <c r="B16" s="145"/>
    </row>
    <row r="17" spans="1:2" ht="15">
      <c r="A17" s="148" t="s">
        <v>27</v>
      </c>
      <c r="B17" s="149"/>
    </row>
    <row r="18" spans="1:2" ht="15">
      <c r="A18" s="148" t="s">
        <v>966</v>
      </c>
      <c r="B18" s="149"/>
    </row>
    <row r="19" spans="1:2" ht="15">
      <c r="A19" s="148" t="s">
        <v>967</v>
      </c>
      <c r="B19" s="149"/>
    </row>
    <row r="20" spans="1:2" ht="15.75" thickBot="1">
      <c r="A20" s="146" t="s">
        <v>28</v>
      </c>
      <c r="B20" s="147"/>
    </row>
    <row r="21" spans="1:2" ht="15">
      <c r="A21" s="150" t="s">
        <v>891</v>
      </c>
      <c r="B21" s="151" t="e">
        <f>VLOOKUP($B$7,ECOSISTEMAS!$A$2:$G$456,7,0)</f>
        <v>#N/A</v>
      </c>
    </row>
    <row r="22" spans="1:2" ht="15">
      <c r="A22" s="144" t="s">
        <v>892</v>
      </c>
      <c r="B22" s="149" t="e">
        <f>VLOOKUP($B$7,ECOSISTEMAS!$A$2:$G$456,5,0)</f>
        <v>#N/A</v>
      </c>
    </row>
    <row r="23" spans="1:2" ht="15">
      <c r="A23" s="144" t="s">
        <v>893</v>
      </c>
      <c r="B23" s="149" t="e">
        <f>VLOOKUP($B$7,ECOSISTEMAS!$A$2:$G$456,4,0)</f>
        <v>#N/A</v>
      </c>
    </row>
    <row r="24" spans="1:2" ht="15.75" thickBot="1">
      <c r="A24" s="148" t="s">
        <v>894</v>
      </c>
      <c r="B24" s="149" t="e">
        <f>VLOOKUP($B$7,ECOSISTEMAS!$A$2:$G$456,6,0)</f>
        <v>#N/A</v>
      </c>
    </row>
    <row r="25" spans="1:2" ht="15">
      <c r="A25" s="152" t="s">
        <v>910</v>
      </c>
      <c r="B25" s="142"/>
    </row>
    <row r="26" spans="1:2" ht="15">
      <c r="A26" s="153" t="s">
        <v>911</v>
      </c>
      <c r="B26" s="145"/>
    </row>
    <row r="27" spans="1:2" ht="15.75" thickBot="1">
      <c r="A27" s="154" t="s">
        <v>912</v>
      </c>
      <c r="B27" s="147"/>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47AC-6F7D-4AFD-A3D7-7EDD627217FE}">
  <sheetPr codeName="Hoja12"/>
  <dimension ref="A1:K23"/>
  <sheetViews>
    <sheetView workbookViewId="0" topLeftCell="A1">
      <selection activeCell="H1" sqref="H1"/>
    </sheetView>
  </sheetViews>
  <sheetFormatPr defaultColWidth="11.421875" defaultRowHeight="15"/>
  <cols>
    <col min="1" max="1" width="20.7109375" style="0" bestFit="1" customWidth="1"/>
    <col min="2" max="2" width="13.140625" style="51" customWidth="1"/>
    <col min="3" max="11" width="13.140625" style="0" customWidth="1"/>
  </cols>
  <sheetData>
    <row r="1" spans="1:11" ht="15.75" thickBot="1">
      <c r="A1" s="99"/>
      <c r="B1" s="157" t="s">
        <v>134</v>
      </c>
      <c r="C1" s="119" t="s">
        <v>135</v>
      </c>
      <c r="D1" s="119" t="s">
        <v>136</v>
      </c>
      <c r="E1" s="119" t="s">
        <v>137</v>
      </c>
      <c r="F1" s="119" t="s">
        <v>138</v>
      </c>
      <c r="G1" s="119" t="s">
        <v>139</v>
      </c>
      <c r="H1" s="119" t="s">
        <v>140</v>
      </c>
      <c r="I1" s="119" t="s">
        <v>141</v>
      </c>
      <c r="J1" s="119" t="s">
        <v>142</v>
      </c>
      <c r="K1" s="120" t="s">
        <v>143</v>
      </c>
    </row>
    <row r="2" spans="1:11" ht="15">
      <c r="A2" s="160" t="s">
        <v>882</v>
      </c>
      <c r="B2" s="169">
        <f>IF(ENTRADAS_OFERTA!$B$3="SI",'TAB. CONT.-OFERTA'!C$2,'TAB. CONT.-OFERTA'!C$3)</f>
        <v>0</v>
      </c>
      <c r="C2" s="41">
        <f>IF(ENTRADAS_OFERTA!$B$3="SI",'TAB. CONT.-OFERTA'!F$2,'TAB. CONT.-OFERTA'!E$3)</f>
        <v>0</v>
      </c>
      <c r="D2" s="169">
        <f>IF(ENTRADAS_OFERTA!$B$3="SI",'TAB. CONT.-OFERTA'!G$2,'TAB. CONT.-OFERTA'!G$3)</f>
        <v>0</v>
      </c>
      <c r="E2" s="169">
        <f>IF(ENTRADAS_OFERTA!$B$3="SI",'TAB. CONT.-OFERTA'!J$2,'TAB. CONT.-OFERTA'!I$3)</f>
        <v>0</v>
      </c>
      <c r="F2" s="169">
        <f>IF(ENTRADAS_OFERTA!$B$3="SI",'TAB. CONT.-OFERTA'!K$2,'TAB. CONT.-OFERTA'!K$3)</f>
        <v>0</v>
      </c>
      <c r="G2" s="169">
        <f>IF(ENTRADAS_OFERTA!$B$3="SI",'TAB. CONT.-OFERTA'!N$2,'TAB. CONT.-OFERTA'!M$3)</f>
        <v>0</v>
      </c>
      <c r="H2" s="169">
        <f>IF(ENTRADAS_OFERTA!$B$3="SI",'TAB. CONT.-OFERTA'!O$2,'TAB. CONT.-OFERTA'!O$3)</f>
        <v>0</v>
      </c>
      <c r="I2" s="169">
        <f>IF(ENTRADAS_OFERTA!$B$3="SI",'TAB. CONT.-OFERTA'!R$2,'TAB. CONT.-OFERTA'!Q$3)</f>
        <v>0</v>
      </c>
      <c r="J2" s="169">
        <f>IF(ENTRADAS_OFERTA!$B$3="SI",'TAB. CONT.-OFERTA'!T$2,'TAB. CONT.-OFERTA'!S$3)</f>
        <v>0</v>
      </c>
      <c r="K2" s="169">
        <f>IF(ENTRADAS_OFERTA!$B$3="SI",'TAB. CONT.-OFERTA'!U$2,'TAB. CONT.-OFERTA'!U$3)</f>
        <v>0</v>
      </c>
    </row>
    <row r="3" spans="1:11" ht="15">
      <c r="A3" s="158" t="s">
        <v>959</v>
      </c>
      <c r="B3" s="170">
        <f>IF(ENTRADAS_OFERTA!$B$4='TAB. CONT.-OFERTA'!$B$4,'TAB. CONT.-OFERTA'!C$4,(IF(ENTRADAS_OFERTA!$B$4='TAB. CONT.-OFERTA'!$B$5,'TAB. CONT.-OFERTA'!C$5,'TAB. CONT.-OFERTA'!C$6)))</f>
        <v>0</v>
      </c>
      <c r="C3" s="39">
        <f>IF(ENTRADAS_OFERTA!$B$4='TAB. CONT.-OFERTA'!$B$4,'TAB. CONT.-OFERTA'!E$4,(IF(ENTRADAS_OFERTA!$B$4='TAB. CONT.-OFERTA'!$B$5,'TAB. CONT.-OFERTA'!E$5,'TAB. CONT.-OFERTA'!E$6)))</f>
        <v>0</v>
      </c>
      <c r="D3" s="170">
        <f>IF(ENTRADAS_OFERTA!$B$4='TAB. CONT.-OFERTA'!$B$4,'TAB. CONT.-OFERTA'!G$4,(IF(ENTRADAS_OFERTA!$B$4='TAB. CONT.-OFERTA'!$B$5,'TAB. CONT.-OFERTA'!G$5,'TAB. CONT.-OFERTA'!G$6)))</f>
        <v>0</v>
      </c>
      <c r="E3" s="170">
        <f>IF(ENTRADAS_OFERTA!$B$4='TAB. CONT.-OFERTA'!$B$4,'TAB. CONT.-OFERTA'!I$4,(IF(ENTRADAS_OFERTA!$B$4='TAB. CONT.-OFERTA'!$B$5,'TAB. CONT.-OFERTA'!I$5,'TAB. CONT.-OFERTA'!I$6)))</f>
        <v>0</v>
      </c>
      <c r="F3" s="170">
        <f>IF(ENTRADAS_OFERTA!$B$4='TAB. CONT.-OFERTA'!$B$4,'TAB. CONT.-OFERTA'!K$4,(IF(ENTRADAS_OFERTA!$B$4='TAB. CONT.-OFERTA'!$B$5,'TAB. CONT.-OFERTA'!K$5,'TAB. CONT.-OFERTA'!K$6)))</f>
        <v>0</v>
      </c>
      <c r="G3" s="170">
        <f>IF(ENTRADAS_OFERTA!$B$4='TAB. CONT.-OFERTA'!$B$4,'TAB. CONT.-OFERTA'!M$4,(IF(ENTRADAS_OFERTA!$B$4='TAB. CONT.-OFERTA'!$B$5,'TAB. CONT.-OFERTA'!M$5,'TAB. CONT.-OFERTA'!M$6)))</f>
        <v>0</v>
      </c>
      <c r="H3" s="170">
        <f>IF(ENTRADAS_OFERTA!$B$4='TAB. CONT.-OFERTA'!$B$4,'TAB. CONT.-OFERTA'!O$4,(IF(ENTRADAS_OFERTA!$B$4='TAB. CONT.-OFERTA'!$B$5,'TAB. CONT.-OFERTA'!O$5,'TAB. CONT.-OFERTA'!O$6)))</f>
        <v>0</v>
      </c>
      <c r="I3" s="170">
        <f>IF(ENTRADAS_OFERTA!$B$4='TAB. CONT.-OFERTA'!$B$4,'TAB. CONT.-OFERTA'!Q$4,(IF(ENTRADAS_OFERTA!$B$4='TAB. CONT.-OFERTA'!$B$5,'TAB. CONT.-OFERTA'!Q$5,'TAB. CONT.-OFERTA'!Q$6)))</f>
        <v>0</v>
      </c>
      <c r="J3" s="170">
        <f>IF(ENTRADAS_OFERTA!$B$4='TAB. CONT.-OFERTA'!$B$4,'TAB. CONT.-OFERTA'!S$4,(IF(ENTRADAS_OFERTA!$B$4='TAB. CONT.-OFERTA'!$B$5,'TAB. CONT.-OFERTA'!S$5,'TAB. CONT.-OFERTA'!S$6)))</f>
        <v>1</v>
      </c>
      <c r="K3" s="170">
        <f>IF(ENTRADAS_OFERTA!$B$4='TAB. CONT.-OFERTA'!$B$4,'TAB. CONT.-OFERTA'!U$4,(IF(ENTRADAS_OFERTA!$B$4='TAB. CONT.-OFERTA'!$B$5,'TAB. CONT.-OFERTA'!U$5,'TAB. CONT.-OFERTA'!U$6)))</f>
        <v>0</v>
      </c>
    </row>
    <row r="4" spans="1:11" ht="15">
      <c r="A4" s="158" t="s">
        <v>960</v>
      </c>
      <c r="B4" s="170">
        <f>IF(ENTRADAS_OFERTA!$B$5='TAB. CONT.-OFERTA'!$B$27,'TAB. CONT.-OFERTA'!D$27,(IF(ENTRADAS_OFERTA!$B$5='TAB. CONT.-OFERTA'!$B$28,0,IF(ENTRADAS_OFERTA!$B$5='TAB. CONT.-OFERTA'!$B$29,'TAB. CONT.-OFERTA'!C$29,'TAB. CONT.-OFERTA'!C$30))))</f>
        <v>0</v>
      </c>
      <c r="C4" s="170">
        <f>IF(ENTRADAS_OFERTA!$B$5='TAB. CONT.-OFERTA'!$B$27,'TAB. CONT.-OFERTA'!F$27,(IF(ENTRADAS_OFERTA!$B$5='TAB. CONT.-OFERTA'!$B$28,0,IF(ENTRADAS_OFERTA!$B$5='TAB. CONT.-OFERTA'!$B$29,'TAB. CONT.-OFERTA'!E$29,'TAB. CONT.-OFERTA'!E$30))))</f>
        <v>0</v>
      </c>
      <c r="D4" s="170">
        <f>IF(ENTRADAS_OFERTA!$B$5='TAB. CONT.-OFERTA'!$B$27,0,(IF(ENTRADAS_OFERTA!$B$5='TAB. CONT.-OFERTA'!$B$28,0,IF(ENTRADAS_OFERTA!$B$5='TAB. CONT.-OFERTA'!$B$29,'TAB. CONT.-OFERTA'!H$29,'TAB. CONT.-OFERTA'!G$30))))</f>
        <v>0</v>
      </c>
      <c r="E4" s="170">
        <f>IF(ENTRADAS_OFERTA!$B$5='TAB. CONT.-OFERTA'!$B$27,0,(IF(ENTRADAS_OFERTA!$B$5='TAB. CONT.-OFERTA'!$B$28,0,IF(ENTRADAS_OFERTA!$B$5='TAB. CONT.-OFERTA'!$B$29,'TAB. CONT.-OFERTA'!J$29,'TAB. CONT.-OFERTA'!I$30))))</f>
        <v>0</v>
      </c>
      <c r="F4" s="170">
        <f>IF(ENTRADAS_OFERTA!$B$5='TAB. CONT.-OFERTA'!$B$27,0,(IF(ENTRADAS_OFERTA!$B$5='TAB. CONT.-OFERTA'!$B$28,'TAB. CONT.-OFERTA'!L$28,IF(ENTRADAS_OFERTA!$B$5='TAB. CONT.-OFERTA'!$B$29,'TAB. CONT.-OFERTA'!L$29,'TAB. CONT.-OFERTA'!K$30))))</f>
        <v>0</v>
      </c>
      <c r="G4" s="170">
        <f>IF(ENTRADAS_OFERTA!$B$5='TAB. CONT.-OFERTA'!$B$27,0,(IF(ENTRADAS_OFERTA!$B$5='TAB. CONT.-OFERTA'!$B$28,0,IF(ENTRADAS_OFERTA!$B$5='TAB. CONT.-OFERTA'!$B$29,'TAB. CONT.-OFERTA'!N$29,'TAB. CONT.-OFERTA'!M$30))))</f>
        <v>0</v>
      </c>
      <c r="H4" s="170">
        <f>IF(ENTRADAS_OFERTA!$B$5='TAB. CONT.-OFERTA'!$B$27,0,(IF(ENTRADAS_OFERTA!$B$5='TAB. CONT.-OFERTA'!$B$28,'TAB. CONT.-OFERTA'!P$28,IF(ENTRADAS_OFERTA!$B$5='TAB. CONT.-OFERTA'!$B$29,'TAB. CONT.-OFERTA'!P$29,'TAB. CONT.-OFERTA'!O$30))))</f>
        <v>0</v>
      </c>
      <c r="I4" s="170">
        <f>IF(ENTRADAS_OFERTA!$B$5='TAB. CONT.-OFERTA'!$B$27,0,(IF(ENTRADAS_OFERTA!$B$5='TAB. CONT.-OFERTA'!$B$28,0,IF(ENTRADAS_OFERTA!$B$5='TAB. CONT.-OFERTA'!$B$29,'TAB. CONT.-OFERTA'!R$29,'TAB. CONT.-OFERTA'!Q$30))))</f>
        <v>0</v>
      </c>
      <c r="J4" s="170">
        <f>IF(ENTRADAS_OFERTA!$B$5='TAB. CONT.-OFERTA'!$B$27,'TAB. CONT.-OFERTA'!T$27,(IF(ENTRADAS_OFERTA!$B$5='TAB. CONT.-OFERTA'!$B$28,'TAB. CONT.-OFERTA'!S$28,IF(ENTRADAS_OFERTA!$B$5='TAB. CONT.-OFERTA'!$B$29,'TAB. CONT.-OFERTA'!S$29,'TAB. CONT.-OFERTA'!S$30))))</f>
        <v>0</v>
      </c>
      <c r="K4" s="170">
        <f>IF(ENTRADAS_OFERTA!$B$5='TAB. CONT.-OFERTA'!$B$27,'TAB. CONT.-OFERTA'!V$27,(IF(ENTRADAS_OFERTA!$B$5='TAB. CONT.-OFERTA'!$B$28,'TAB. CONT.-OFERTA'!U$28,IF(ENTRADAS_OFERTA!$B$5='TAB. CONT.-OFERTA'!$B$29,'TAB. CONT.-OFERTA'!U$29,'TAB. CONT.-OFERTA'!U$30))))</f>
        <v>0</v>
      </c>
    </row>
    <row r="5" spans="1:11" ht="15.75" thickBot="1">
      <c r="A5" s="159" t="s">
        <v>961</v>
      </c>
      <c r="B5" s="172">
        <f>IF(ENTRADAS_OFERTA!$B$6='TAB. CONT.-OFERTA'!$B$31,'TAB. CONT.-OFERTA'!C$31,IF(ENTRADAS_OFERTA!$B$6='TAB. CONT.-OFERTA'!$B$32,'TAB. CONT.-OFERTA'!C$32,IF(ENTRADAS_OFERTA!$B$6='TAB. CONT.-OFERTA'!$B$33,'TAB. CONT.-OFERTA'!C$33,IF(ENTRADAS_OFERTA!$B$6='TAB. CONT.-OFERTA'!$B$34,'TAB. CONT.-OFERTA'!C$34,IF(ENTRADAS_OFERTA!$B$6='TAB. CONT.-OFERTA'!$B$35,'TAB. CONT.-OFERTA'!C$35,IF(ENTRADAS_OFERTA!$B$6='TAB. CONT.-OFERTA'!$B$36,'TAB. CONT.-OFERTA'!C$36,IF(ENTRADAS_OFERTA!$B$6='TAB. CONT.-OFERTA'!$B$37,'TAB. CONT.-OFERTA'!C$37,'TAB. CONT.-OFERTA'!C$38)))))))</f>
        <v>0</v>
      </c>
      <c r="C5" s="42">
        <f>IF(ENTRADAS_OFERTA!$B$6='TAB. CONT.-OFERTA'!$B$31,'TAB. CONT.-OFERTA'!E$31,IF(ENTRADAS_OFERTA!$B$6='TAB. CONT.-OFERTA'!$B$32,'TAB. CONT.-OFERTA'!E$32,IF(ENTRADAS_OFERTA!$B$6='TAB. CONT.-OFERTA'!$B$33,'TAB. CONT.-OFERTA'!E$33,IF(ENTRADAS_OFERTA!$B$6='TAB. CONT.-OFERTA'!$B$34,'TAB. CONT.-OFERTA'!E$34,IF(ENTRADAS_OFERTA!$B$6='TAB. CONT.-OFERTA'!$B$35,'TAB. CONT.-OFERTA'!E$35,IF(ENTRADAS_OFERTA!$B$6='TAB. CONT.-OFERTA'!$B$36,'TAB. CONT.-OFERTA'!E$36,IF(ENTRADAS_OFERTA!$B$6='TAB. CONT.-OFERTA'!$B$37,'TAB. CONT.-OFERTA'!E$37,'TAB. CONT.-OFERTA'!E$38)))))))</f>
        <v>0</v>
      </c>
      <c r="D5" s="172">
        <f>IF(ENTRADAS_OFERTA!$B$6='TAB. CONT.-OFERTA'!$B$31,'TAB. CONT.-OFERTA'!G$31,IF(ENTRADAS_OFERTA!$B$6='TAB. CONT.-OFERTA'!$B$32,'TAB. CONT.-OFERTA'!G$32,IF(ENTRADAS_OFERTA!$B$6='TAB. CONT.-OFERTA'!$B$33,'TAB. CONT.-OFERTA'!G$33,IF(ENTRADAS_OFERTA!$B$6='TAB. CONT.-OFERTA'!$B$34,'TAB. CONT.-OFERTA'!G$34,IF(ENTRADAS_OFERTA!$B$6='TAB. CONT.-OFERTA'!$B$35,'TAB. CONT.-OFERTA'!G$35,IF(ENTRADAS_OFERTA!$B$6='TAB. CONT.-OFERTA'!$B$36,'TAB. CONT.-OFERTA'!G$36,IF(ENTRADAS_OFERTA!$B$6='TAB. CONT.-OFERTA'!$B$37,'TAB. CONT.-OFERTA'!G$37,'TAB. CONT.-OFERTA'!G$38)))))))</f>
        <v>0</v>
      </c>
      <c r="E5" s="172">
        <f>IF(ENTRADAS_OFERTA!$B$6='TAB. CONT.-OFERTA'!$B$31,'TAB. CONT.-OFERTA'!I$31,IF(ENTRADAS_OFERTA!$B$6='TAB. CONT.-OFERTA'!$B$32,'TAB. CONT.-OFERTA'!I$32,IF(ENTRADAS_OFERTA!$B$6='TAB. CONT.-OFERTA'!$B$33,'TAB. CONT.-OFERTA'!I$33,IF(ENTRADAS_OFERTA!$B$6='TAB. CONT.-OFERTA'!$B$34,'TAB. CONT.-OFERTA'!I$34,IF(ENTRADAS_OFERTA!$B$6='TAB. CONT.-OFERTA'!$B$35,'TAB. CONT.-OFERTA'!I$35,IF(ENTRADAS_OFERTA!$B$6='TAB. CONT.-OFERTA'!$B$36,'TAB. CONT.-OFERTA'!I$36,IF(ENTRADAS_OFERTA!$B$6='TAB. CONT.-OFERTA'!$B$37,'TAB. CONT.-OFERTA'!I$37,'TAB. CONT.-OFERTA'!I$38)))))))</f>
        <v>0</v>
      </c>
      <c r="F5" s="172">
        <f>IF(ENTRADAS_OFERTA!$B$6='TAB. CONT.-OFERTA'!$B$31,'TAB. CONT.-OFERTA'!K$31,IF(ENTRADAS_OFERTA!$B$6='TAB. CONT.-OFERTA'!$B$32,'TAB. CONT.-OFERTA'!K$32,IF(ENTRADAS_OFERTA!$B$6='TAB. CONT.-OFERTA'!$B$33,'TAB. CONT.-OFERTA'!K$33,IF(ENTRADAS_OFERTA!$B$6='TAB. CONT.-OFERTA'!$B$34,'TAB. CONT.-OFERTA'!K$34,IF(ENTRADAS_OFERTA!$B$6='TAB. CONT.-OFERTA'!$B$35,'TAB. CONT.-OFERTA'!K$35,IF(ENTRADAS_OFERTA!$B$6='TAB. CONT.-OFERTA'!$B$36,'TAB. CONT.-OFERTA'!K$36,IF(ENTRADAS_OFERTA!$B$6='TAB. CONT.-OFERTA'!$B$37,'TAB. CONT.-OFERTA'!K$37,'TAB. CONT.-OFERTA'!K$38)))))))</f>
        <v>0</v>
      </c>
      <c r="G5" s="172">
        <f>IF(ENTRADAS_OFERTA!$B$6='TAB. CONT.-OFERTA'!$B$31,'TAB. CONT.-OFERTA'!M$31,IF(ENTRADAS_OFERTA!$B$6='TAB. CONT.-OFERTA'!$B$32,'TAB. CONT.-OFERTA'!M$32,IF(ENTRADAS_OFERTA!$B$6='TAB. CONT.-OFERTA'!$B$33,'TAB. CONT.-OFERTA'!M$33,IF(ENTRADAS_OFERTA!$B$6='TAB. CONT.-OFERTA'!$B$34,'TAB. CONT.-OFERTA'!M$34,IF(ENTRADAS_OFERTA!$B$6='TAB. CONT.-OFERTA'!$B$35,'TAB. CONT.-OFERTA'!M$35,IF(ENTRADAS_OFERTA!$B$6='TAB. CONT.-OFERTA'!$B$36,'TAB. CONT.-OFERTA'!M$36,IF(ENTRADAS_OFERTA!$B$6='TAB. CONT.-OFERTA'!$B$37,'TAB. CONT.-OFERTA'!M$37,'TAB. CONT.-OFERTA'!M$38)))))))</f>
        <v>0</v>
      </c>
      <c r="H5" s="172">
        <f>IF(ENTRADAS_OFERTA!$B$6='TAB. CONT.-OFERTA'!$B$31,'TAB. CONT.-OFERTA'!O$31,IF(ENTRADAS_OFERTA!$B$6='TAB. CONT.-OFERTA'!$B$32,'TAB. CONT.-OFERTA'!O$32,IF(ENTRADAS_OFERTA!$B$6='TAB. CONT.-OFERTA'!$B$33,'TAB. CONT.-OFERTA'!O$33,IF(ENTRADAS_OFERTA!$B$6='TAB. CONT.-OFERTA'!$B$34,'TAB. CONT.-OFERTA'!O$34,IF(ENTRADAS_OFERTA!$B$6='TAB. CONT.-OFERTA'!$B$35,'TAB. CONT.-OFERTA'!O$35,IF(ENTRADAS_OFERTA!$B$6='TAB. CONT.-OFERTA'!$B$36,'TAB. CONT.-OFERTA'!O$36,IF(ENTRADAS_OFERTA!$B$6='TAB. CONT.-OFERTA'!$B$37,'TAB. CONT.-OFERTA'!O$37,'TAB. CONT.-OFERTA'!O$38)))))))</f>
        <v>0</v>
      </c>
      <c r="I5" s="172">
        <f>IF(ENTRADAS_OFERTA!$B$6='TAB. CONT.-OFERTA'!$B$31,'TAB. CONT.-OFERTA'!Q$31,IF(ENTRADAS_OFERTA!$B$6='TAB. CONT.-OFERTA'!$B$32,'TAB. CONT.-OFERTA'!Q$32,IF(ENTRADAS_OFERTA!$B$6='TAB. CONT.-OFERTA'!$B$33,'TAB. CONT.-OFERTA'!Q$33,IF(ENTRADAS_OFERTA!$B$6='TAB. CONT.-OFERTA'!$B$34,'TAB. CONT.-OFERTA'!Q$34,IF(ENTRADAS_OFERTA!$B$6='TAB. CONT.-OFERTA'!$B$35,'TAB. CONT.-OFERTA'!Q$35,IF(ENTRADAS_OFERTA!$B$6='TAB. CONT.-OFERTA'!$B$36,'TAB. CONT.-OFERTA'!Q$36,IF(ENTRADAS_OFERTA!$B$6='TAB. CONT.-OFERTA'!$B$37,'TAB. CONT.-OFERTA'!Q$37,'TAB. CONT.-OFERTA'!Q$38)))))))</f>
        <v>0</v>
      </c>
      <c r="J5" s="172">
        <f>IF(ENTRADAS_OFERTA!$B$6='TAB. CONT.-OFERTA'!$B$31,'TAB. CONT.-OFERTA'!S$31,IF(ENTRADAS_OFERTA!$B$6='TAB. CONT.-OFERTA'!$B$32,'TAB. CONT.-OFERTA'!S$32,IF(ENTRADAS_OFERTA!$B$6='TAB. CONT.-OFERTA'!$B$33,'TAB. CONT.-OFERTA'!S$33,IF(ENTRADAS_OFERTA!$B$6='TAB. CONT.-OFERTA'!$B$34,'TAB. CONT.-OFERTA'!S$34,IF(ENTRADAS_OFERTA!$B$6='TAB. CONT.-OFERTA'!$B$35,'TAB. CONT.-OFERTA'!S$35,IF(ENTRADAS_OFERTA!$B$6='TAB. CONT.-OFERTA'!$B$36,'TAB. CONT.-OFERTA'!S$36,IF(ENTRADAS_OFERTA!$B$6='TAB. CONT.-OFERTA'!$B$37,'TAB. CONT.-OFERTA'!S$37,'TAB. CONT.-OFERTA'!S$38)))))))</f>
        <v>0</v>
      </c>
      <c r="K5" s="172">
        <f>IF(ENTRADAS_OFERTA!$B$6='TAB. CONT.-OFERTA'!$B$31,'TAB. CONT.-OFERTA'!U$31,IF(ENTRADAS_OFERTA!$B$6='TAB. CONT.-OFERTA'!$B$32,'TAB. CONT.-OFERTA'!U$32,IF(ENTRADAS_OFERTA!$B$6='TAB. CONT.-OFERTA'!$B$33,'TAB. CONT.-OFERTA'!U$33,IF(ENTRADAS_OFERTA!$B$6='TAB. CONT.-OFERTA'!$B$34,'TAB. CONT.-OFERTA'!U$34,IF(ENTRADAS_OFERTA!$B$6='TAB. CONT.-OFERTA'!$B$35,'TAB. CONT.-OFERTA'!U$35,IF(ENTRADAS_OFERTA!$B$6='TAB. CONT.-OFERTA'!$B$36,'TAB. CONT.-OFERTA'!U$36,IF(ENTRADAS_OFERTA!$B$6='TAB. CONT.-OFERTA'!$B$37,'TAB. CONT.-OFERTA'!U$37,'TAB. CONT.-OFERTA'!U$38)))))))</f>
        <v>0</v>
      </c>
    </row>
    <row r="6" spans="1:11" ht="15">
      <c r="A6" s="160" t="s">
        <v>962</v>
      </c>
      <c r="B6" s="169">
        <f>IF(ENTRADAS_OFERTA!$B$13=TRUE,'TAB. CONT.-OFERTA'!C$7,0)</f>
        <v>0</v>
      </c>
      <c r="C6" s="41">
        <f>IF(ENTRADAS_OFERTA!$B$13=TRUE,'TAB. CONT.-OFERTA'!E$7,0)</f>
        <v>0</v>
      </c>
      <c r="D6" s="169">
        <f>IF(ENTRADAS_OFERTA!$B$13=TRUE,'TAB. CONT.-OFERTA'!G$7,0)</f>
        <v>0</v>
      </c>
      <c r="E6" s="169">
        <f>IF(ENTRADAS_OFERTA!$B$13=TRUE,'TAB. CONT.-OFERTA'!I$7,0)</f>
        <v>0</v>
      </c>
      <c r="F6" s="169">
        <f>IF(ENTRADAS_OFERTA!$B$13=TRUE,'TAB. CONT.-OFERTA'!K$7,0)</f>
        <v>0</v>
      </c>
      <c r="G6" s="169">
        <f>IF(ENTRADAS_OFERTA!$B$13=TRUE,'TAB. CONT.-OFERTA'!M$7,0)</f>
        <v>0</v>
      </c>
      <c r="H6" s="169">
        <f>IF(ENTRADAS_OFERTA!$B$13=TRUE,'TAB. CONT.-OFERTA'!O$7,0)</f>
        <v>0</v>
      </c>
      <c r="I6" s="169">
        <f>IF(ENTRADAS_OFERTA!$B$13=TRUE,'TAB. CONT.-OFERTA'!Q$7,0)</f>
        <v>0</v>
      </c>
      <c r="J6" s="169">
        <f>IF(ENTRADAS_OFERTA!$B$13=TRUE,'TAB. CONT.-OFERTA'!S$7,0)</f>
        <v>0</v>
      </c>
      <c r="K6" s="169">
        <f>IF(ENTRADAS_OFERTA!$B$13=TRUE,'TAB. CONT.-OFERTA'!U$7,0)</f>
        <v>0</v>
      </c>
    </row>
    <row r="7" spans="1:11" ht="15">
      <c r="A7" s="158" t="s">
        <v>963</v>
      </c>
      <c r="B7" s="170">
        <f>IF(ENTRADAS_OFERTA!$B$14=TRUE,'TAB. CONT.-OFERTA'!C$8,0)</f>
        <v>0</v>
      </c>
      <c r="C7" s="39">
        <f>IF(ENTRADAS_OFERTA!$B$14=TRUE,'TAB. CONT.-OFERTA'!E$8,0)</f>
        <v>0</v>
      </c>
      <c r="D7" s="170">
        <f>IF(ENTRADAS_OFERTA!$B$14=TRUE,'TAB. CONT.-OFERTA'!G$8,0)</f>
        <v>0</v>
      </c>
      <c r="E7" s="170">
        <f>IF(ENTRADAS_OFERTA!$B$14=TRUE,'TAB. CONT.-OFERTA'!I$8,0)</f>
        <v>0</v>
      </c>
      <c r="F7" s="170">
        <f>IF(ENTRADAS_OFERTA!$B$14=TRUE,'TAB. CONT.-OFERTA'!K$8,0)</f>
        <v>0</v>
      </c>
      <c r="G7" s="170">
        <f>IF(ENTRADAS_OFERTA!$B$14=TRUE,'TAB. CONT.-OFERTA'!M$8,0)</f>
        <v>0</v>
      </c>
      <c r="H7" s="170">
        <f>IF(ENTRADAS_OFERTA!$B$14=TRUE,'TAB. CONT.-OFERTA'!O$8,0)</f>
        <v>0</v>
      </c>
      <c r="I7" s="170">
        <f>IF(ENTRADAS_OFERTA!$B$14=TRUE,'TAB. CONT.-OFERTA'!Q$8,0)</f>
        <v>0</v>
      </c>
      <c r="J7" s="170">
        <f>IF(ENTRADAS_OFERTA!$B$14=TRUE,'TAB. CONT.-OFERTA'!S$8,0)</f>
        <v>0</v>
      </c>
      <c r="K7" s="170">
        <f>IF(ENTRADAS_OFERTA!$B$14=TRUE,'TAB. CONT.-OFERTA'!U$8,0)</f>
        <v>0</v>
      </c>
    </row>
    <row r="8" spans="1:11" ht="15">
      <c r="A8" s="158" t="s">
        <v>964</v>
      </c>
      <c r="B8" s="170">
        <f>IF(ENTRADAS_OFERTA!$B$15=TRUE,'TAB. CONT.-OFERTA'!C$9,0)</f>
        <v>0</v>
      </c>
      <c r="C8" s="39">
        <f>IF(ENTRADAS_OFERTA!$B$15=TRUE,'TAB. CONT.-OFERTA'!E$9,0)</f>
        <v>0</v>
      </c>
      <c r="D8" s="170">
        <f>IF(ENTRADAS_OFERTA!$B$15=TRUE,'TAB. CONT.-OFERTA'!G$9,0)</f>
        <v>0</v>
      </c>
      <c r="E8" s="170">
        <f>IF(ENTRADAS_OFERTA!$B$15=TRUE,'TAB. CONT.-OFERTA'!I$9,0)</f>
        <v>0</v>
      </c>
      <c r="F8" s="170">
        <f>IF(ENTRADAS_OFERTA!$B$15=TRUE,'TAB. CONT.-OFERTA'!K$9,0)</f>
        <v>0</v>
      </c>
      <c r="G8" s="170">
        <f>IF(ENTRADAS_OFERTA!$B$15=TRUE,'TAB. CONT.-OFERTA'!M$9,0)</f>
        <v>0</v>
      </c>
      <c r="H8" s="170">
        <f>IF(ENTRADAS_OFERTA!$B$15=TRUE,'TAB. CONT.-OFERTA'!O$9,0)</f>
        <v>0</v>
      </c>
      <c r="I8" s="170">
        <f>IF(ENTRADAS_OFERTA!$B$15=TRUE,'TAB. CONT.-OFERTA'!Q$9,0)</f>
        <v>0</v>
      </c>
      <c r="J8" s="170">
        <f>IF(ENTRADAS_OFERTA!$B$15=TRUE,'TAB. CONT.-OFERTA'!S$9,0)</f>
        <v>0</v>
      </c>
      <c r="K8" s="170">
        <f>IF(ENTRADAS_OFERTA!$B$15=TRUE,'TAB. CONT.-OFERTA'!U$9,0)</f>
        <v>0</v>
      </c>
    </row>
    <row r="9" spans="1:11" ht="15">
      <c r="A9" s="158" t="s">
        <v>965</v>
      </c>
      <c r="B9" s="170">
        <f>IF(ENTRADAS_OFERTA!$B$16=TRUE,'TAB. CONT.-OFERTA'!C$10,0)</f>
        <v>0</v>
      </c>
      <c r="C9" s="39">
        <f>IF(ENTRADAS_OFERTA!$B$16=TRUE,'TAB. CONT.-OFERTA'!E$10,0)</f>
        <v>0</v>
      </c>
      <c r="D9" s="170">
        <f>IF(ENTRADAS_OFERTA!$B$16=TRUE,'TAB. CONT.-OFERTA'!G$10,0)</f>
        <v>0</v>
      </c>
      <c r="E9" s="170">
        <f>IF(ENTRADAS_OFERTA!$B$16=TRUE,'TAB. CONT.-OFERTA'!I$10,0)</f>
        <v>0</v>
      </c>
      <c r="F9" s="170">
        <f>IF(ENTRADAS_OFERTA!$B$16=TRUE,'TAB. CONT.-OFERTA'!K$10,0)</f>
        <v>0</v>
      </c>
      <c r="G9" s="170">
        <f>IF(ENTRADAS_OFERTA!$B$16=TRUE,'TAB. CONT.-OFERTA'!M$10,0)</f>
        <v>0</v>
      </c>
      <c r="H9" s="170">
        <f>IF(ENTRADAS_OFERTA!$B$16=TRUE,'TAB. CONT.-OFERTA'!O$10,0)</f>
        <v>0</v>
      </c>
      <c r="I9" s="170">
        <f>IF(ENTRADAS_OFERTA!$B$16=TRUE,'TAB. CONT.-OFERTA'!Q$10,0)</f>
        <v>0</v>
      </c>
      <c r="J9" s="170">
        <f>IF(ENTRADAS_OFERTA!$B$16=TRUE,'TAB. CONT.-OFERTA'!S$10,0)</f>
        <v>0</v>
      </c>
      <c r="K9" s="170">
        <f>IF(ENTRADAS_OFERTA!$B$16=TRUE,'TAB. CONT.-OFERTA'!U$10,0)</f>
        <v>0</v>
      </c>
    </row>
    <row r="10" spans="1:11" ht="15">
      <c r="A10" s="161" t="s">
        <v>27</v>
      </c>
      <c r="B10" s="170">
        <f>IF(ENTRADAS_OFERTA!$B$17='TAB. CONT.-OFERTA'!$B$11,'TAB. CONT.-OFERTA'!C$11,IF(ENTRADAS_OFERTA!$B$17='TAB. CONT.-OFERTA'!$B$12,'TAB. CONT.-OFERTA'!D$12,'TAB. CONT.-OFERTA'!C$13))</f>
        <v>0</v>
      </c>
      <c r="C10" s="39">
        <f>IF(ENTRADAS_OFERTA!$B$17='TAB. CONT.-OFERTA'!$B$11,'TAB. CONT.-OFERTA'!E$11,IF(ENTRADAS_OFERTA!$B$17='TAB. CONT.-OFERTA'!$B$12,'TAB. CONT.-OFERTA'!F$12,'TAB. CONT.-OFERTA'!E$13))</f>
        <v>0</v>
      </c>
      <c r="D10" s="170">
        <f>IF(ENTRADAS_OFERTA!$B$17='TAB. CONT.-OFERTA'!$B$11,'TAB. CONT.-OFERTA'!G$11,IF(ENTRADAS_OFERTA!$B$17='TAB. CONT.-OFERTA'!$B$12,'TAB. CONT.-OFERTA'!H$12,'TAB. CONT.-OFERTA'!G$13))</f>
        <v>0</v>
      </c>
      <c r="E10" s="170">
        <f>IF(ENTRADAS_OFERTA!$B$17='TAB. CONT.-OFERTA'!$B$11,'TAB. CONT.-OFERTA'!I$11,IF(ENTRADAS_OFERTA!$B$17='TAB. CONT.-OFERTA'!$B$12,'TAB. CONT.-OFERTA'!J$12,'TAB. CONT.-OFERTA'!I$13))</f>
        <v>0</v>
      </c>
      <c r="F10" s="170">
        <f>IF(ENTRADAS_OFERTA!$B$17='TAB. CONT.-OFERTA'!$B$11,'TAB. CONT.-OFERTA'!K$11,IF(ENTRADAS_OFERTA!$B$17='TAB. CONT.-OFERTA'!$B$12,'TAB. CONT.-OFERTA'!K$12,'TAB. CONT.-OFERTA'!K$13))</f>
        <v>0</v>
      </c>
      <c r="G10" s="170">
        <f>IF(ENTRADAS_OFERTA!$B$17='TAB. CONT.-OFERTA'!$B$11,'TAB. CONT.-OFERTA'!M$11,IF(ENTRADAS_OFERTA!$B$17='TAB. CONT.-OFERTA'!$B$12,'TAB. CONT.-OFERTA'!M$12,'TAB. CONT.-OFERTA'!M$13))</f>
        <v>0</v>
      </c>
      <c r="H10" s="170">
        <f>IF(ENTRADAS_OFERTA!$B$17='TAB. CONT.-OFERTA'!$B$11,'TAB. CONT.-OFERTA'!O$11,IF(ENTRADAS_OFERTA!$B$17='TAB. CONT.-OFERTA'!$B$12,'TAB. CONT.-OFERTA'!O$12,'TAB. CONT.-OFERTA'!O$13))</f>
        <v>0</v>
      </c>
      <c r="I10" s="170">
        <f>IF(ENTRADAS_OFERTA!$B$17='TAB. CONT.-OFERTA'!$B$11,'TAB. CONT.-OFERTA'!Q$11,IF(ENTRADAS_OFERTA!$B$17='TAB. CONT.-OFERTA'!$B$12,'TAB. CONT.-OFERTA'!Q$12,'TAB. CONT.-OFERTA'!Q$13))</f>
        <v>0</v>
      </c>
      <c r="J10" s="170">
        <f>IF(ENTRADAS_OFERTA!$B$17='TAB. CONT.-OFERTA'!$B$11,'TAB. CONT.-OFERTA'!S$11,IF(ENTRADAS_OFERTA!$B$17='TAB. CONT.-OFERTA'!$B$12,'TAB. CONT.-OFERTA'!S$12,'TAB. CONT.-OFERTA'!S$13))</f>
        <v>0</v>
      </c>
      <c r="K10" s="170">
        <f>IF(ENTRADAS_OFERTA!$B$17='TAB. CONT.-OFERTA'!$B$11,'TAB. CONT.-OFERTA'!U$11,IF(ENTRADAS_OFERTA!$B$17='TAB. CONT.-OFERTA'!$B$12,'TAB. CONT.-OFERTA'!U$12,'TAB. CONT.-OFERTA'!U$13))</f>
        <v>0</v>
      </c>
    </row>
    <row r="11" spans="1:11" ht="15.75" thickBot="1">
      <c r="A11" s="159" t="s">
        <v>28</v>
      </c>
      <c r="B11" s="172">
        <f>IF(ENTRADAS_OFERTA!$B$20='TAB. CONT.-OFERTA'!$B$24,'TAB. CONT.-OFERTA'!C$24,IF(ENTRADAS_OFERTA!$B$20='TAB. CONT.-OFERTA'!$B$25,'TAB. CONT.-OFERTA'!C$25,'TAB. CONT.-OFERTA'!C$26))</f>
        <v>0</v>
      </c>
      <c r="C11" s="42">
        <f>IF(ENTRADAS_OFERTA!$B$20='TAB. CONT.-OFERTA'!$B$24,'TAB. CONT.-OFERTA'!E$24,IF(ENTRADAS_OFERTA!$B$20='TAB. CONT.-OFERTA'!$B$25,'TAB. CONT.-OFERTA'!E$25,'TAB. CONT.-OFERTA'!E$26))</f>
        <v>0</v>
      </c>
      <c r="D11" s="172">
        <f>IF(ENTRADAS_OFERTA!$B$20='TAB. CONT.-OFERTA'!$B$24,'TAB. CONT.-OFERTA'!G$24,IF(ENTRADAS_OFERTA!$B$20='TAB. CONT.-OFERTA'!$B$25,'TAB. CONT.-OFERTA'!G$25,'TAB. CONT.-OFERTA'!G$26))</f>
        <v>0</v>
      </c>
      <c r="E11" s="172">
        <f>IF(ENTRADAS_OFERTA!$B$20='TAB. CONT.-OFERTA'!$B$24,'TAB. CONT.-OFERTA'!I$24,IF(ENTRADAS_OFERTA!$B$20='TAB. CONT.-OFERTA'!$B$25,'TAB. CONT.-OFERTA'!I$25,'TAB. CONT.-OFERTA'!I$26))</f>
        <v>0</v>
      </c>
      <c r="F11" s="172">
        <f>IF(ENTRADAS_OFERTA!$B$20='TAB. CONT.-OFERTA'!$B$24,'TAB. CONT.-OFERTA'!K$24,IF(ENTRADAS_OFERTA!$B$20='TAB. CONT.-OFERTA'!$B$25,'TAB. CONT.-OFERTA'!K$25,'TAB. CONT.-OFERTA'!K$26))</f>
        <v>0</v>
      </c>
      <c r="G11" s="172">
        <f>IF(ENTRADAS_OFERTA!$B$20='TAB. CONT.-OFERTA'!$B$24,'TAB. CONT.-OFERTA'!M$24,IF(ENTRADAS_OFERTA!$B$20='TAB. CONT.-OFERTA'!$B$25,'TAB. CONT.-OFERTA'!M$25,'TAB. CONT.-OFERTA'!M$26))</f>
        <v>0</v>
      </c>
      <c r="H11" s="172">
        <f>IF(ENTRADAS_OFERTA!$B$20='TAB. CONT.-OFERTA'!$B$24,'TAB. CONT.-OFERTA'!O$24,IF(ENTRADAS_OFERTA!$B$20='TAB. CONT.-OFERTA'!$B$25,'TAB. CONT.-OFERTA'!O$25,'TAB. CONT.-OFERTA'!O$26))</f>
        <v>0</v>
      </c>
      <c r="I11" s="172">
        <f>IF(ENTRADAS_OFERTA!$B$20='TAB. CONT.-OFERTA'!$B$24,'TAB. CONT.-OFERTA'!Q$24,IF(ENTRADAS_OFERTA!$B$20='TAB. CONT.-OFERTA'!$B$25,'TAB. CONT.-OFERTA'!Q$25,'TAB. CONT.-OFERTA'!Q$26))</f>
        <v>0</v>
      </c>
      <c r="J11" s="172">
        <f>IF(ENTRADAS_OFERTA!$B$20='TAB. CONT.-OFERTA'!$B$24,'TAB. CONT.-OFERTA'!S$24,IF(ENTRADAS_OFERTA!$B$20='TAB. CONT.-OFERTA'!$B$25,'TAB. CONT.-OFERTA'!S$25,'TAB. CONT.-OFERTA'!S$26))</f>
        <v>0</v>
      </c>
      <c r="K11" s="172">
        <f>IF(ENTRADAS_OFERTA!$B$20='TAB. CONT.-OFERTA'!$B$24,'TAB. CONT.-OFERTA'!U$24,IF(ENTRADAS_OFERTA!$B$20='TAB. CONT.-OFERTA'!$B$25,'TAB. CONT.-OFERTA'!U$25,'TAB. CONT.-OFERTA'!U$26))</f>
        <v>0</v>
      </c>
    </row>
    <row r="12" spans="1:11" ht="15">
      <c r="A12" s="160" t="s">
        <v>891</v>
      </c>
      <c r="B12" s="169" t="e">
        <f>IF(ENTRADAS_OFERTA!$B$21&gt;=2,'TAB. CONT.-OFERTA'!D$47,0)</f>
        <v>#N/A</v>
      </c>
      <c r="C12" s="41" t="e">
        <f>IF(ENTRADAS_OFERTA!$B$21&gt;=2,'TAB. CONT.-OFERTA'!F$47,0)</f>
        <v>#N/A</v>
      </c>
      <c r="D12" s="169" t="e">
        <f>IF(ENTRADAS_OFERTA!$B$21&gt;=1.5,'TAB. CONT.-OFERTA'!H$47,0)</f>
        <v>#N/A</v>
      </c>
      <c r="E12" s="169" t="e">
        <f>IF(ENTRADAS_OFERTA!$B$21&gt;=1.5,'TAB. CONT.-OFERTA'!J$47,0)</f>
        <v>#N/A</v>
      </c>
      <c r="F12" s="169" t="e">
        <f>IF(ENTRADAS_OFERTA!$B$21&gt;=2,'TAB. CONT.-OFERTA'!L$47,0)</f>
        <v>#N/A</v>
      </c>
      <c r="G12" s="169" t="e">
        <f>IF(ENTRADAS_OFERTA!$B$21&gt;=2,'TAB. CONT.-OFERTA'!N$47,0)</f>
        <v>#N/A</v>
      </c>
      <c r="H12" s="169" t="e">
        <f>IF(ENTRADAS_OFERTA!$B$21=0,'TAB. CONT.-OFERTA'!P$47,0)</f>
        <v>#N/A</v>
      </c>
      <c r="I12" s="169" t="e">
        <f>IF(ENTRADAS_OFERTA!$B$21&lt;=1.5,'TAB. CONT.-OFERTA'!R$47,0)</f>
        <v>#N/A</v>
      </c>
      <c r="J12" s="169" t="e">
        <f>IF(ENTRADAS_OFERTA!$B$21&gt;=2,'TAB. CONT.-OFERTA'!T$47,0)</f>
        <v>#N/A</v>
      </c>
      <c r="K12" s="169" t="e">
        <f>IF(ENTRADAS_OFERTA!$B$21&gt;=2,'TAB. CONT.-OFERTA'!V$47,0)</f>
        <v>#N/A</v>
      </c>
    </row>
    <row r="13" spans="1:11" ht="15">
      <c r="A13" s="158" t="s">
        <v>892</v>
      </c>
      <c r="B13" s="170" t="e">
        <f>IF(ENTRADAS_OFERTA!$B$22=0,'TAB. CONT.-OFERTA'!D$48,0)</f>
        <v>#N/A</v>
      </c>
      <c r="C13" s="39" t="e">
        <f>IF(ENTRADAS_OFERTA!$B$22=0,'TAB. CONT.-OFERTA'!F$48,0)</f>
        <v>#N/A</v>
      </c>
      <c r="D13" s="170" t="e">
        <f>IF(ENTRADAS_OFERTA!$B$22=0,'TAB. CONT.-OFERTA'!H$48,0)</f>
        <v>#N/A</v>
      </c>
      <c r="E13" s="170" t="e">
        <f>IF(ENTRADAS_OFERTA!$B$22=0,'TAB. CONT.-OFERTA'!J$48,0)</f>
        <v>#N/A</v>
      </c>
      <c r="F13" s="170" t="e">
        <f>IF(ENTRADAS_OFERTA!$B$22&gt;=1.5,'TAB. CONT.-OFERTA'!L$48,0)</f>
        <v>#N/A</v>
      </c>
      <c r="G13" s="170" t="e">
        <f>IF(ENTRADAS_OFERTA!$B$22&gt;=1.5,'TAB. CONT.-OFERTA'!N$48,0)</f>
        <v>#N/A</v>
      </c>
      <c r="H13" s="170" t="e">
        <f>IF(ENTRADAS_OFERTA!$B$22=0,'TAB. CONT.-OFERTA'!P$48,0)</f>
        <v>#N/A</v>
      </c>
      <c r="I13" s="170" t="e">
        <f>IF(ENTRADAS_OFERTA!$B$22=0,'TAB. CONT.-OFERTA'!R$48,0)</f>
        <v>#N/A</v>
      </c>
      <c r="J13" s="170" t="e">
        <f>IF(ENTRADAS_OFERTA!$B$22=0,'TAB. CONT.-OFERTA'!T$48,0)</f>
        <v>#N/A</v>
      </c>
      <c r="K13" s="170" t="e">
        <f>IF(ENTRADAS_OFERTA!$B$22=0,'TAB. CONT.-OFERTA'!V$48,0)</f>
        <v>#N/A</v>
      </c>
    </row>
    <row r="14" spans="1:11" ht="15">
      <c r="A14" s="158" t="s">
        <v>893</v>
      </c>
      <c r="B14" s="170" t="e">
        <f>IF(ENTRADAS_OFERTA!$B$23&gt;=1.5,'TAB. CONT.-OFERTA'!D$49,0)</f>
        <v>#N/A</v>
      </c>
      <c r="C14" s="39" t="e">
        <f>IF(ENTRADAS_OFERTA!$B$23&gt;=1.5,'TAB. CONT.-OFERTA'!F$49,0)</f>
        <v>#N/A</v>
      </c>
      <c r="D14" s="170" t="e">
        <f>IF(ENTRADAS_OFERTA!$B$23&gt;=1.5,'TAB. CONT.-OFERTA'!H$49,0)</f>
        <v>#N/A</v>
      </c>
      <c r="E14" s="170" t="e">
        <f>IF(ENTRADAS_OFERTA!$B$23&gt;=1.5,'TAB. CONT.-OFERTA'!J$49,0)</f>
        <v>#N/A</v>
      </c>
      <c r="F14" s="170" t="e">
        <f>IF(ENTRADAS_OFERTA!$B$23=0,'TAB. CONT.-OFERTA'!L$49,0)</f>
        <v>#N/A</v>
      </c>
      <c r="G14" s="170" t="e">
        <f>IF(ENTRADAS_OFERTA!$B$23=0,'TAB. CONT.-OFERTA'!N$49,0)</f>
        <v>#N/A</v>
      </c>
      <c r="H14" s="170" t="e">
        <f>IF(ENTRADAS_OFERTA!$B$23&lt;=1.25,'TAB. CONT.-OFERTA'!P$49,0)</f>
        <v>#N/A</v>
      </c>
      <c r="I14" s="170" t="e">
        <f>IF(ENTRADAS_OFERTA!$B$23=0,'TAB. CONT.-OFERTA'!R$49,0)</f>
        <v>#N/A</v>
      </c>
      <c r="J14" s="170" t="e">
        <f>IF(ENTRADAS_OFERTA!$B$23=0,'TAB. CONT.-OFERTA'!T$49,0)</f>
        <v>#N/A</v>
      </c>
      <c r="K14" s="170" t="e">
        <f>IF(ENTRADAS_OFERTA!$B$23&gt;=1.5,'TAB. CONT.-OFERTA'!V$49,0)</f>
        <v>#N/A</v>
      </c>
    </row>
    <row r="15" spans="1:11" ht="15.75" thickBot="1">
      <c r="A15" s="159" t="s">
        <v>894</v>
      </c>
      <c r="B15" s="172" t="e">
        <f>IF(ENTRADAS_OFERTA!$B$24&gt;=1.5,'TAB. CONT.-OFERTA'!D$50,0)</f>
        <v>#N/A</v>
      </c>
      <c r="C15" s="42" t="e">
        <f>IF(ENTRADAS_OFERTA!$B$24&gt;=1.5,'TAB. CONT.-OFERTA'!F$50,0)</f>
        <v>#N/A</v>
      </c>
      <c r="D15" s="172" t="e">
        <f>IF(ENTRADAS_OFERTA!$B$24&gt;=1.5,'TAB. CONT.-OFERTA'!H$50,0)</f>
        <v>#N/A</v>
      </c>
      <c r="E15" s="172" t="e">
        <f>IF(ENTRADAS_OFERTA!$B$24&gt;=1.5,'TAB. CONT.-OFERTA'!J$50,0)</f>
        <v>#N/A</v>
      </c>
      <c r="F15" s="172" t="e">
        <f>IF(ENTRADAS_OFERTA!$B$24&gt;=1.5,'TAB. CONT.-OFERTA'!L$50,0)</f>
        <v>#N/A</v>
      </c>
      <c r="G15" s="172" t="e">
        <f>IF(ENTRADAS_OFERTA!$B$24&gt;=1.5,'TAB. CONT.-OFERTA'!N$50,0)</f>
        <v>#N/A</v>
      </c>
      <c r="H15" s="172" t="e">
        <f>IF(ENTRADAS_OFERTA!$B$24&gt;=1.5,'TAB. CONT.-OFERTA'!P$50,0)</f>
        <v>#N/A</v>
      </c>
      <c r="I15" s="172" t="e">
        <f>IF(ENTRADAS_OFERTA!$B$24&gt;=1.5,'TAB. CONT.-OFERTA'!R$50,0)</f>
        <v>#N/A</v>
      </c>
      <c r="J15" s="172" t="e">
        <f>IF(ENTRADAS_OFERTA!$B$24&gt;=1.5,'TAB. CONT.-OFERTA'!T$50,0)</f>
        <v>#N/A</v>
      </c>
      <c r="K15" s="172" t="e">
        <f>IF(ENTRADAS_OFERTA!$B$24=0,'TAB. CONT.-OFERTA'!V$50,0)</f>
        <v>#N/A</v>
      </c>
    </row>
    <row r="16" spans="1:11" ht="15">
      <c r="A16" s="162" t="s">
        <v>910</v>
      </c>
      <c r="B16" s="169">
        <f>SUM(B$2:B$5)*ENTRADAS_OFERTA!$B$25</f>
        <v>0</v>
      </c>
      <c r="C16" s="41">
        <f>SUM(C$2:C$5)*ENTRADAS_OFERTA!$B$25</f>
        <v>0</v>
      </c>
      <c r="D16" s="41">
        <f>SUM(D$2:D$5)*ENTRADAS_OFERTA!$B$25</f>
        <v>0</v>
      </c>
      <c r="E16" s="41">
        <f>SUM(E$2:E$5)*ENTRADAS_OFERTA!$B$25</f>
        <v>0</v>
      </c>
      <c r="F16" s="41">
        <f>SUM(F$2:F$5)*ENTRADAS_OFERTA!$B$25</f>
        <v>0</v>
      </c>
      <c r="G16" s="41">
        <f>SUM(G$2:G$5)*ENTRADAS_OFERTA!$B$25</f>
        <v>0</v>
      </c>
      <c r="H16" s="41">
        <f>SUM(H$2:H$5)*ENTRADAS_OFERTA!$B$25</f>
        <v>0</v>
      </c>
      <c r="I16" s="41">
        <f>SUM(I$2:I$5)*ENTRADAS_OFERTA!$B$25</f>
        <v>0</v>
      </c>
      <c r="J16" s="41">
        <f>SUM(J$2:J$5)*ENTRADAS_OFERTA!$B$25</f>
        <v>0</v>
      </c>
      <c r="K16" s="89">
        <f>SUM(K$2:K$5)*ENTRADAS_OFERTA!$B$25</f>
        <v>0</v>
      </c>
    </row>
    <row r="17" spans="1:11" ht="15">
      <c r="A17" s="163" t="s">
        <v>911</v>
      </c>
      <c r="B17" s="170">
        <f>SUM(B$6:B$11)*ENTRADAS_OFERTA!$B$26</f>
        <v>0</v>
      </c>
      <c r="C17" s="39">
        <f>SUM(C$6:C$11)*ENTRADAS_OFERTA!$B$26</f>
        <v>0</v>
      </c>
      <c r="D17" s="39">
        <f>SUM(D$6:D$11)*ENTRADAS_OFERTA!$B$26</f>
        <v>0</v>
      </c>
      <c r="E17" s="39">
        <f>SUM(E$6:E$11)*ENTRADAS_OFERTA!$B$26</f>
        <v>0</v>
      </c>
      <c r="F17" s="39">
        <f>SUM(F$6:F$11)*ENTRADAS_OFERTA!$B$26</f>
        <v>0</v>
      </c>
      <c r="G17" s="39">
        <f>SUM(G$6:G$11)*ENTRADAS_OFERTA!$B$26</f>
        <v>0</v>
      </c>
      <c r="H17" s="39">
        <f>SUM(H$6:H$11)*ENTRADAS_OFERTA!$B$26</f>
        <v>0</v>
      </c>
      <c r="I17" s="39">
        <f>SUM(I$6:I$11)*ENTRADAS_OFERTA!$B$26</f>
        <v>0</v>
      </c>
      <c r="J17" s="39">
        <f>SUM(J$6:J$11)*ENTRADAS_OFERTA!$B$26</f>
        <v>0</v>
      </c>
      <c r="K17" s="91">
        <f>SUM(K$6:K$11)*ENTRADAS_OFERTA!$B$26</f>
        <v>0</v>
      </c>
    </row>
    <row r="18" spans="1:11" ht="15.75" thickBot="1">
      <c r="A18" s="164" t="s">
        <v>912</v>
      </c>
      <c r="B18" s="172" t="e">
        <f>SUM(B$12:B$15)*ENTRADAS_OFERTA!$B$27</f>
        <v>#N/A</v>
      </c>
      <c r="C18" s="42" t="e">
        <f>SUM(C$12:C$15)*ENTRADAS_OFERTA!$B$27</f>
        <v>#N/A</v>
      </c>
      <c r="D18" s="42" t="e">
        <f>SUM(D$12:D$15)*ENTRADAS_OFERTA!$B$27</f>
        <v>#N/A</v>
      </c>
      <c r="E18" s="42" t="e">
        <f>SUM(E$12:E$15)*ENTRADAS_OFERTA!$B$27</f>
        <v>#N/A</v>
      </c>
      <c r="F18" s="42" t="e">
        <f>SUM(F$12:F$15)*ENTRADAS_OFERTA!$B$27</f>
        <v>#N/A</v>
      </c>
      <c r="G18" s="42" t="e">
        <f>SUM(G$12:G$15)*ENTRADAS_OFERTA!$B$27</f>
        <v>#N/A</v>
      </c>
      <c r="H18" s="42" t="e">
        <f>SUM(H$12:H$15)*ENTRADAS_OFERTA!$B$27</f>
        <v>#N/A</v>
      </c>
      <c r="I18" s="42" t="e">
        <f>SUM(I$12:I$15)*ENTRADAS_OFERTA!$B$27</f>
        <v>#N/A</v>
      </c>
      <c r="J18" s="42" t="e">
        <f>SUM(J$12:J$15)*ENTRADAS_OFERTA!$B$27</f>
        <v>#N/A</v>
      </c>
      <c r="K18" s="93" t="e">
        <f>SUM(K$12:K$15)*ENTRADAS_OFERTA!$B$27</f>
        <v>#N/A</v>
      </c>
    </row>
    <row r="19" spans="1:11" ht="15">
      <c r="A19" s="173" t="s">
        <v>909</v>
      </c>
      <c r="B19" s="169" t="e">
        <f>SUM(B$16:B$18)</f>
        <v>#N/A</v>
      </c>
      <c r="C19" s="41" t="e">
        <f aca="true" t="shared" si="0" ref="C19:K19">SUM(C$16:C$18)</f>
        <v>#N/A</v>
      </c>
      <c r="D19" s="41" t="e">
        <f t="shared" si="0"/>
        <v>#N/A</v>
      </c>
      <c r="E19" s="41" t="e">
        <f t="shared" si="0"/>
        <v>#N/A</v>
      </c>
      <c r="F19" s="41" t="e">
        <f t="shared" si="0"/>
        <v>#N/A</v>
      </c>
      <c r="G19" s="41" t="e">
        <f t="shared" si="0"/>
        <v>#N/A</v>
      </c>
      <c r="H19" s="41" t="e">
        <f t="shared" si="0"/>
        <v>#N/A</v>
      </c>
      <c r="I19" s="41" t="e">
        <f t="shared" si="0"/>
        <v>#N/A</v>
      </c>
      <c r="J19" s="41" t="e">
        <f t="shared" si="0"/>
        <v>#N/A</v>
      </c>
      <c r="K19" s="89" t="e">
        <f t="shared" si="0"/>
        <v>#N/A</v>
      </c>
    </row>
    <row r="20" spans="1:11" ht="15.75" thickBot="1">
      <c r="A20" s="165" t="s">
        <v>916</v>
      </c>
      <c r="B20" s="172" t="e">
        <f>B19+0.001</f>
        <v>#N/A</v>
      </c>
      <c r="C20" s="42" t="e">
        <f>C19+0.0009</f>
        <v>#N/A</v>
      </c>
      <c r="D20" s="42" t="e">
        <f>D19+0.0008</f>
        <v>#N/A</v>
      </c>
      <c r="E20" s="42" t="e">
        <f>E19+0.0007</f>
        <v>#N/A</v>
      </c>
      <c r="F20" s="42" t="e">
        <f>F19+0.0006</f>
        <v>#N/A</v>
      </c>
      <c r="G20" s="42" t="e">
        <f>G19+0.0005</f>
        <v>#N/A</v>
      </c>
      <c r="H20" s="42" t="e">
        <f>H19+0.0004</f>
        <v>#N/A</v>
      </c>
      <c r="I20" s="42" t="e">
        <f>I19+0.0003</f>
        <v>#N/A</v>
      </c>
      <c r="J20" s="42" t="e">
        <f>J19+0.0002</f>
        <v>#N/A</v>
      </c>
      <c r="K20" s="93" t="e">
        <f>K19+0.0001</f>
        <v>#N/A</v>
      </c>
    </row>
    <row r="21" spans="1:11" ht="15">
      <c r="A21" s="166" t="s">
        <v>913</v>
      </c>
      <c r="B21" s="174" t="e">
        <f>IF(B$20&gt;0,_xlfn.RANK.EQ(B$20,$B$20:$K$20,0),0)</f>
        <v>#N/A</v>
      </c>
      <c r="C21" s="97" t="e">
        <f aca="true" t="shared" si="1" ref="C21:K21">IF(C$20&gt;0,_xlfn.RANK.EQ(C$20,$B$20:$K$20,0),0)</f>
        <v>#N/A</v>
      </c>
      <c r="D21" s="97" t="e">
        <f t="shared" si="1"/>
        <v>#N/A</v>
      </c>
      <c r="E21" s="97" t="e">
        <f t="shared" si="1"/>
        <v>#N/A</v>
      </c>
      <c r="F21" s="97" t="e">
        <f t="shared" si="1"/>
        <v>#N/A</v>
      </c>
      <c r="G21" s="97" t="e">
        <f t="shared" si="1"/>
        <v>#N/A</v>
      </c>
      <c r="H21" s="97" t="e">
        <f t="shared" si="1"/>
        <v>#N/A</v>
      </c>
      <c r="I21" s="97" t="e">
        <f t="shared" si="1"/>
        <v>#N/A</v>
      </c>
      <c r="J21" s="97" t="e">
        <f t="shared" si="1"/>
        <v>#N/A</v>
      </c>
      <c r="K21" s="98" t="e">
        <f t="shared" si="1"/>
        <v>#N/A</v>
      </c>
    </row>
    <row r="22" spans="1:11" ht="15">
      <c r="A22" s="167" t="s">
        <v>914</v>
      </c>
      <c r="B22" s="170">
        <v>1</v>
      </c>
      <c r="C22" s="39">
        <v>2</v>
      </c>
      <c r="D22" s="39">
        <v>3</v>
      </c>
      <c r="E22" s="39">
        <v>4</v>
      </c>
      <c r="F22" s="39">
        <v>5</v>
      </c>
      <c r="G22" s="39">
        <v>6</v>
      </c>
      <c r="H22" s="39">
        <v>7</v>
      </c>
      <c r="I22" s="39">
        <v>8</v>
      </c>
      <c r="J22" s="39">
        <v>9</v>
      </c>
      <c r="K22" s="91">
        <v>10</v>
      </c>
    </row>
    <row r="23" spans="1:11" ht="15.75" thickBot="1">
      <c r="A23" s="168" t="s">
        <v>915</v>
      </c>
      <c r="B23" s="171" t="e">
        <f>INDEX($B$1:$K$1,MATCH(B22,$B$21:$K$21,0))</f>
        <v>#N/A</v>
      </c>
      <c r="C23" s="95" t="e">
        <f aca="true" t="shared" si="2" ref="C23:K23">INDEX($B$1:$K$1,MATCH(C22,$B$21:$K$21,0))</f>
        <v>#N/A</v>
      </c>
      <c r="D23" s="95" t="e">
        <f t="shared" si="2"/>
        <v>#N/A</v>
      </c>
      <c r="E23" s="95" t="e">
        <f t="shared" si="2"/>
        <v>#N/A</v>
      </c>
      <c r="F23" s="95" t="e">
        <f t="shared" si="2"/>
        <v>#N/A</v>
      </c>
      <c r="G23" s="95" t="e">
        <f t="shared" si="2"/>
        <v>#N/A</v>
      </c>
      <c r="H23" s="95" t="e">
        <f t="shared" si="2"/>
        <v>#N/A</v>
      </c>
      <c r="I23" s="95" t="e">
        <f t="shared" si="2"/>
        <v>#N/A</v>
      </c>
      <c r="J23" s="95" t="e">
        <f t="shared" si="2"/>
        <v>#N/A</v>
      </c>
      <c r="K23" s="96" t="e">
        <f t="shared" si="2"/>
        <v>#N/A</v>
      </c>
    </row>
  </sheetData>
  <sheetProtection sheet="1" objects="1" scenarios="1"/>
  <printOptions/>
  <pageMargins left="0.7" right="0.7" top="0.75" bottom="0.75" header="0.3" footer="0.3"/>
  <pageSetup orientation="portrait" paperSize="9"/>
  <ignoredErrors>
    <ignoredError sqref="B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dc:creator>
  <cp:keywords/>
  <dc:description/>
  <cp:lastModifiedBy>LBuitrago</cp:lastModifiedBy>
  <cp:lastPrinted>2017-10-20T17:57:43Z</cp:lastPrinted>
  <dcterms:created xsi:type="dcterms:W3CDTF">2017-05-30T20:46:36Z</dcterms:created>
  <dcterms:modified xsi:type="dcterms:W3CDTF">2017-10-20T17:58:01Z</dcterms:modified>
  <cp:category/>
  <cp:version/>
  <cp:contentType/>
  <cp:contentStatus/>
</cp:coreProperties>
</file>